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'BRPL'!$A$1:$S$215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'NDPL'!$A$1:$Q$170</definedName>
    <definedName name="_xlnm.Print_Area" localSheetId="9">'PRAGATI'!$A$1:$Q$25</definedName>
    <definedName name="_xlnm.Print_Area" localSheetId="6">'ROHTAK ROAD'!$A$1:$Q$46</definedName>
  </definedNames>
  <calcPr fullCalcOnLoad="1"/>
</workbook>
</file>

<file path=xl/sharedStrings.xml><?xml version="1.0" encoding="utf-8"?>
<sst xmlns="http://schemas.openxmlformats.org/spreadsheetml/2006/main" count="1690" uniqueCount="483">
  <si>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</si>
  <si>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</si>
  <si>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</si>
  <si>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</si>
  <si>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</si>
  <si>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</si>
  <si>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</si>
  <si>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</si>
  <si>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</si>
  <si>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</si>
  <si>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</si>
  <si>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</si>
  <si>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</si>
  <si>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</si>
  <si>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</si>
  <si>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</si>
  <si>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</si>
  <si>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</si>
  <si>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</si>
  <si>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</si>
  <si>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</si>
  <si>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</si>
  <si>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</si>
  <si>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</si>
  <si>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</si>
  <si>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</si>
  <si>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</si>
  <si>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</si>
  <si>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</si>
  <si>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</si>
  <si>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</si>
  <si>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</si>
  <si>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</si>
  <si>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</si>
  <si>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</si>
  <si>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</si>
  <si>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</si>
  <si>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</si>
  <si>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</si>
  <si>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</si>
  <si>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</si>
  <si>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</si>
  <si>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</si>
  <si>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</si>
  <si>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</si>
  <si>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</si>
  <si>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</si>
  <si>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</si>
  <si>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</si>
  <si>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</si>
  <si>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</si>
  <si>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</si>
  <si>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</si>
  <si>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</si>
  <si>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</si>
  <si>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</si>
  <si>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</si>
  <si>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</si>
  <si>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</si>
  <si>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</si>
  <si>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</si>
  <si>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</si>
  <si>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</si>
  <si>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</si>
  <si>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</si>
  <si>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</si>
  <si>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</si>
  <si>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</si>
  <si>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</si>
  <si>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</si>
  <si>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</si>
  <si>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</si>
  <si>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</si>
  <si>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</si>
  <si>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</si>
  <si>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</si>
  <si>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</si>
  <si>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</si>
  <si>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</si>
  <si>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</si>
  <si>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</si>
  <si>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</si>
  <si>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</si>
  <si>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</si>
  <si>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</si>
  <si>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</si>
  <si>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</si>
  <si>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</si>
  <si>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</si>
  <si>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</si>
  <si>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</si>
  <si>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</si>
  <si>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</si>
  <si>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</si>
  <si>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</si>
  <si>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</si>
  <si>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</si>
  <si>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</si>
  <si>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</si>
  <si>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</si>
  <si>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</si>
  <si>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</si>
  <si>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</si>
  <si>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</si>
  <si>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</si>
  <si>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</si>
  <si>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</si>
  <si>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</si>
  <si>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</si>
  <si>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</si>
  <si>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</si>
  <si>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</si>
  <si>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</si>
  <si>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</si>
  <si>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</si>
  <si>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</si>
  <si>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</si>
  <si>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</si>
  <si>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</si>
  <si>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</si>
  <si>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</si>
  <si>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</si>
  <si>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</si>
  <si>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</si>
  <si>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</si>
  <si>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</si>
  <si>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</si>
  <si>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</si>
  <si>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</si>
  <si>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</si>
  <si>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</si>
  <si>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</si>
  <si>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</si>
  <si>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</si>
  <si>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</si>
  <si>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</si>
  <si>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</si>
  <si>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</si>
  <si>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</si>
  <si>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</si>
  <si>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</si>
  <si>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</si>
  <si>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</si>
  <si>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</si>
  <si>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</si>
  <si>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</si>
  <si>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</si>
  <si>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</si>
  <si>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</si>
  <si>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</si>
  <si>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</si>
  <si>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</si>
  <si>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</si>
  <si>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</si>
  <si>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</si>
  <si>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</si>
  <si>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</si>
  <si>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</si>
  <si>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</si>
  <si>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</si>
  <si>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</si>
  <si>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</si>
  <si>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</si>
  <si>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</si>
  <si>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</si>
  <si>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</si>
  <si>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</si>
  <si>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</si>
  <si>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</si>
  <si>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</si>
  <si>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</si>
  <si>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</si>
  <si>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</si>
  <si>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</si>
  <si>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</si>
  <si>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</si>
  <si>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</si>
  <si>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</si>
  <si>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</si>
  <si>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</si>
  <si>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</si>
  <si>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</si>
  <si>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</si>
  <si>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</si>
  <si>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</si>
  <si>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</si>
  <si>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</si>
  <si>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</si>
  <si>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</si>
  <si>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</si>
  <si>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</si>
  <si>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</si>
  <si>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</si>
  <si>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</si>
  <si>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</si>
  <si>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</si>
  <si>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</si>
  <si>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</si>
  <si>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</si>
  <si>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</si>
  <si>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</si>
  <si>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</si>
  <si>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</si>
  <si>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</si>
  <si>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</si>
  <si>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</si>
  <si>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</si>
  <si>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</si>
  <si>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</si>
  <si>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</si>
  <si>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</si>
  <si>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</si>
  <si>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</si>
  <si>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</si>
  <si>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</si>
  <si>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</si>
  <si>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</si>
  <si>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</si>
  <si>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</si>
  <si>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</si>
  <si>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</si>
  <si>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</si>
  <si>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</si>
  <si>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</si>
  <si>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</si>
  <si>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</si>
  <si>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</si>
  <si>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</si>
  <si>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</si>
  <si>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</si>
  <si>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</si>
  <si>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</si>
  <si>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</si>
  <si>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</si>
  <si>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</si>
  <si>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</si>
  <si>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</si>
  <si>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</si>
  <si>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</si>
  <si>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</si>
  <si>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</si>
  <si>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</si>
  <si>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</si>
  <si>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</si>
  <si>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</si>
  <si>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</si>
  <si>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</si>
  <si>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</si>
  <si>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</si>
  <si>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</si>
  <si>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</si>
  <si>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</si>
  <si>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</si>
  <si>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</si>
  <si>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</si>
  <si>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</si>
  <si>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</si>
  <si>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</si>
  <si>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</si>
  <si>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</si>
  <si>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</si>
  <si>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</si>
  <si>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</si>
  <si>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</si>
  <si>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</si>
  <si>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</si>
  <si>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</si>
  <si>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</si>
  <si>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</si>
  <si>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</si>
  <si>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</si>
  <si>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</si>
  <si>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</si>
  <si>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</si>
  <si>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</si>
  <si>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</si>
  <si>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</si>
  <si>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</si>
  <si>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</si>
  <si>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</si>
  <si>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</si>
  <si>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</si>
  <si>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</si>
  <si>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</si>
  <si>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</si>
  <si>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</si>
  <si>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</si>
  <si>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</si>
  <si>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</si>
  <si>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</si>
  <si>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</si>
  <si>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</si>
  <si>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</si>
  <si>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</si>
  <si>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</si>
  <si>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</si>
  <si>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</si>
  <si>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</si>
  <si>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</si>
  <si>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</si>
  <si>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</si>
  <si>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</si>
  <si>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</si>
  <si>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</si>
  <si>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</si>
  <si>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</si>
  <si>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</si>
  <si>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</si>
  <si>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</si>
  <si>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</si>
  <si>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</si>
  <si>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</si>
  <si>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</si>
  <si>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</si>
  <si>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</si>
  <si>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</si>
  <si>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</si>
  <si>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</si>
  <si>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</si>
  <si>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</si>
  <si>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</si>
  <si>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</si>
  <si>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</si>
  <si>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</si>
  <si>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</si>
  <si>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</si>
  <si>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</si>
  <si>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</si>
  <si>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</si>
  <si>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</si>
  <si>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</si>
  <si>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</si>
  <si>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</si>
  <si>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</si>
  <si>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</si>
  <si>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</si>
  <si>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</si>
  <si>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</si>
  <si>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</si>
  <si>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</si>
  <si>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</si>
  <si>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</si>
  <si>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</si>
  <si>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</si>
  <si>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</si>
  <si>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</si>
  <si>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</si>
  <si>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</si>
  <si>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</si>
  <si>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</si>
  <si>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</si>
  <si>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</si>
  <si>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</si>
  <si>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</si>
  <si>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</si>
  <si>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</si>
  <si>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</si>
  <si>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</si>
  <si>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</si>
  <si>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</si>
  <si>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</si>
  <si>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</si>
  <si>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</si>
  <si>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</si>
  <si>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</si>
  <si>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</si>
  <si>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</si>
  <si>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</si>
  <si>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</si>
  <si>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</si>
  <si>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</si>
  <si>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</si>
  <si>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</si>
  <si>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</si>
  <si>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</si>
  <si>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</si>
  <si>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</si>
  <si>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</si>
  <si>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</si>
  <si>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</si>
  <si>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</si>
  <si>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</si>
  <si>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</si>
  <si>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</si>
  <si>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</si>
  <si>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</si>
  <si>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</si>
  <si>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</si>
  <si>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</si>
  <si>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</si>
  <si>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</si>
  <si>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</si>
  <si>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</si>
  <si>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</si>
  <si>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</si>
  <si>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</si>
  <si>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</si>
  <si>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</si>
  <si>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</si>
  <si>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</si>
  <si>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</si>
  <si>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</si>
  <si>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</si>
  <si>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</si>
  <si>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</si>
  <si>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</si>
  <si>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</si>
  <si>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</si>
  <si>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</si>
  <si>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</si>
  <si>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</si>
  <si>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</si>
  <si>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</si>
  <si>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</si>
  <si>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</si>
  <si>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</si>
  <si>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</si>
  <si>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</si>
  <si>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</si>
  <si>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</si>
  <si>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</si>
  <si>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</si>
  <si>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</si>
  <si>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</si>
  <si>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</si>
  <si>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</si>
  <si>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</si>
  <si>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</si>
  <si>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</si>
  <si>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</si>
  <si>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</si>
  <si>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</si>
  <si>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</si>
  <si>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</si>
  <si>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</si>
  <si>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</si>
  <si>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</si>
  <si>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</si>
  <si>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</si>
  <si>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</si>
  <si>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</si>
  <si>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</si>
  <si>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</si>
  <si>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</si>
  <si>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</si>
  <si>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</si>
  <si>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</si>
  <si>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</si>
  <si>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</si>
  <si>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</si>
  <si>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</si>
  <si>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</si>
  <si>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</si>
  <si>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</si>
  <si>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</si>
  <si>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</si>
  <si>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</si>
  <si>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</si>
  <si>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</si>
  <si>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</si>
  <si>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</si>
  <si>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</si>
  <si>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</si>
  <si>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</si>
  <si>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</si>
  <si>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</si>
  <si>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</si>
  <si>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</si>
  <si>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FINAL READING 31/05/2020</t>
  </si>
  <si>
    <t>INTIAL READING 01/05/2020</t>
  </si>
  <si>
    <t>MAY-2020</t>
  </si>
  <si>
    <t xml:space="preserve">                                      PERIOD 1st MAY-2020 TO 31st MAY-2020</t>
  </si>
  <si>
    <t>w.e.f 21/5/20</t>
  </si>
  <si>
    <t>w.e.f 28/5/20</t>
  </si>
  <si>
    <t>w.e.f 29/5/20</t>
  </si>
  <si>
    <t>Check Meter data</t>
  </si>
  <si>
    <t>Check Meter Data</t>
  </si>
  <si>
    <t>Meter Faulty</t>
  </si>
  <si>
    <t>w.e.f 20/5/20</t>
  </si>
  <si>
    <t>2+</t>
  </si>
  <si>
    <t>Note :Sharing taken from wk-08 abt bill 2020-21</t>
  </si>
  <si>
    <t>Data tll 11/05</t>
  </si>
  <si>
    <t>Ckt energised on 25/5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</si>
</sst>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9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75" fillId="3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7" borderId="1" applyNumberFormat="0" applyAlignment="0" applyProtection="0"/>
    <xf numFmtId="0" fontId="84" fillId="0" borderId="6" applyNumberFormat="0" applyFill="0" applyAlignment="0" applyProtection="0"/>
    <xf numFmtId="0" fontId="85" fillId="22" borderId="0" applyNumberFormat="0" applyBorder="0" applyAlignment="0" applyProtection="0"/>
    <xf numFmtId="0" fontId="0" fillId="23" borderId="7" applyNumberFormat="0" applyFont="0" applyAlignment="0" applyProtection="0"/>
    <xf numFmtId="0" fontId="86" fillId="20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95" fontId="16" fillId="0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95" fontId="4" fillId="0" borderId="0" xfId="0" applyNumberFormat="1" applyFont="1" applyFill="1" applyBorder="1" applyAlignment="1">
      <alignment horizontal="center" vertical="center"/>
    </xf>
    <xf numFmtId="193" fontId="4" fillId="0" borderId="2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2" fontId="72" fillId="0" borderId="0" xfId="0" applyNumberFormat="1" applyFont="1" applyFill="1" applyAlignment="1">
      <alignment horizontal="center"/>
    </xf>
    <xf numFmtId="2" fontId="72" fillId="0" borderId="0" xfId="0" applyNumberFormat="1" applyFont="1" applyFill="1" applyBorder="1" applyAlignment="1">
      <alignment horizontal="left" vertical="center"/>
    </xf>
    <xf numFmtId="2" fontId="72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92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0"/>
  <sheetViews>
    <sheetView view="pageBreakPreview" zoomScale="85" zoomScaleSheetLayoutView="85" workbookViewId="0" topLeftCell="A140">
      <selection activeCell="K53" sqref="K53:K56"/>
    </sheetView>
  </sheetViews>
  <sheetFormatPr defaultColWidth="9.140625" defaultRowHeight="12.75"/>
  <cols>
    <col min="1" max="1" width="4.00390625" style="435" customWidth="1"/>
    <col min="2" max="2" width="26.57421875" style="435" customWidth="1"/>
    <col min="3" max="3" width="12.28125" style="435" customWidth="1"/>
    <col min="4" max="4" width="9.28125" style="435" customWidth="1"/>
    <col min="5" max="5" width="17.140625" style="435" customWidth="1"/>
    <col min="6" max="6" width="10.8515625" style="435" customWidth="1"/>
    <col min="7" max="7" width="13.8515625" style="435" customWidth="1"/>
    <col min="8" max="8" width="14.00390625" style="435" customWidth="1"/>
    <col min="9" max="9" width="10.57421875" style="435" customWidth="1"/>
    <col min="10" max="10" width="13.00390625" style="435" customWidth="1"/>
    <col min="11" max="11" width="13.421875" style="435" customWidth="1"/>
    <col min="12" max="12" width="13.57421875" style="435" customWidth="1"/>
    <col min="13" max="13" width="14.00390625" style="435" customWidth="1"/>
    <col min="14" max="14" width="10.421875" style="435" customWidth="1"/>
    <col min="15" max="15" width="12.8515625" style="435" customWidth="1"/>
    <col min="16" max="16" width="12.140625" style="435" customWidth="1"/>
    <col min="17" max="17" width="20.57421875" style="435" customWidth="1"/>
    <col min="18" max="18" width="4.7109375" style="435" customWidth="1"/>
    <col min="19" max="16384" width="9.140625" style="435" customWidth="1"/>
  </cols>
  <sheetData>
    <row r="1" spans="1:17" s="85" customFormat="1" ht="14.25" customHeight="1">
      <c r="A1" s="148" t="s">
        <v>218</v>
      </c>
      <c r="Q1" s="785" t="s">
        <v>470</v>
      </c>
    </row>
    <row r="2" spans="1:11" s="89" customFormat="1" ht="14.25" customHeight="1">
      <c r="A2" s="15" t="s">
        <v>219</v>
      </c>
      <c r="K2" s="786"/>
    </row>
    <row r="3" spans="1:8" s="89" customFormat="1" ht="14.25" customHeight="1">
      <c r="A3" s="787" t="s">
        <v>0</v>
      </c>
      <c r="B3" s="788"/>
      <c r="C3" s="788"/>
      <c r="D3" s="788"/>
      <c r="E3" s="788"/>
      <c r="F3" s="788"/>
      <c r="G3" s="788"/>
      <c r="H3" s="515"/>
    </row>
    <row r="4" spans="1:16" s="567" customFormat="1" ht="14.25" customHeight="1" thickBot="1">
      <c r="A4" s="789" t="s">
        <v>220</v>
      </c>
      <c r="G4" s="268"/>
      <c r="H4" s="268"/>
      <c r="I4" s="790" t="s">
        <v>374</v>
      </c>
      <c r="J4" s="268"/>
      <c r="K4" s="268"/>
      <c r="L4" s="268"/>
      <c r="M4" s="268"/>
      <c r="N4" s="790" t="s">
        <v>375</v>
      </c>
      <c r="O4" s="268"/>
      <c r="P4" s="268"/>
    </row>
    <row r="5" spans="1:17" s="518" customFormat="1" ht="56.25" customHeight="1" thickBot="1" thickTop="1">
      <c r="A5" s="516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">
        <v>468</v>
      </c>
      <c r="H5" s="495" t="s">
        <v>469</v>
      </c>
      <c r="I5" s="495" t="s">
        <v>4</v>
      </c>
      <c r="J5" s="495" t="s">
        <v>5</v>
      </c>
      <c r="K5" s="517" t="s">
        <v>6</v>
      </c>
      <c r="L5" s="493" t="str">
        <f>G5</f>
        <v>FINAL READING 31/05/2020</v>
      </c>
      <c r="M5" s="495" t="str">
        <f>H5</f>
        <v>INTIAL READING 01/05/2020</v>
      </c>
      <c r="N5" s="495" t="s">
        <v>4</v>
      </c>
      <c r="O5" s="495" t="s">
        <v>5</v>
      </c>
      <c r="P5" s="517" t="s">
        <v>6</v>
      </c>
      <c r="Q5" s="517" t="s">
        <v>288</v>
      </c>
    </row>
    <row r="6" spans="1:12" ht="1.5" customHeight="1" hidden="1" thickTop="1">
      <c r="A6" s="7"/>
      <c r="B6" s="8"/>
      <c r="C6" s="7"/>
      <c r="D6" s="7"/>
      <c r="E6" s="7"/>
      <c r="F6" s="7"/>
      <c r="L6" s="447"/>
    </row>
    <row r="7" spans="1:17" ht="14.25" customHeight="1" thickTop="1">
      <c r="A7" s="266"/>
      <c r="B7" s="330" t="s">
        <v>14</v>
      </c>
      <c r="C7" s="320"/>
      <c r="D7" s="333"/>
      <c r="E7" s="333"/>
      <c r="F7" s="320"/>
      <c r="G7" s="325"/>
      <c r="H7" s="473"/>
      <c r="I7" s="473"/>
      <c r="J7" s="473"/>
      <c r="K7" s="124"/>
      <c r="L7" s="325"/>
      <c r="M7" s="473"/>
      <c r="N7" s="473"/>
      <c r="O7" s="473"/>
      <c r="P7" s="519"/>
      <c r="Q7" s="439"/>
    </row>
    <row r="8" spans="1:17" ht="14.25" customHeight="1">
      <c r="A8" s="266">
        <v>1</v>
      </c>
      <c r="B8" s="329" t="s">
        <v>15</v>
      </c>
      <c r="C8" s="320">
        <v>5128429</v>
      </c>
      <c r="D8" s="332" t="s">
        <v>12</v>
      </c>
      <c r="E8" s="312" t="s">
        <v>325</v>
      </c>
      <c r="F8" s="320">
        <v>-1000</v>
      </c>
      <c r="G8" s="325">
        <v>965078</v>
      </c>
      <c r="H8" s="326">
        <v>965078</v>
      </c>
      <c r="I8" s="326">
        <f>G8-H8</f>
        <v>0</v>
      </c>
      <c r="J8" s="326">
        <f>$F8*I8</f>
        <v>0</v>
      </c>
      <c r="K8" s="327">
        <f>J8/1000000</f>
        <v>0</v>
      </c>
      <c r="L8" s="326">
        <v>997893</v>
      </c>
      <c r="M8" s="326">
        <v>998085</v>
      </c>
      <c r="N8" s="326">
        <f>L8-M8</f>
        <v>-192</v>
      </c>
      <c r="O8" s="326">
        <f>$F8*N8</f>
        <v>192000</v>
      </c>
      <c r="P8" s="327">
        <f>O8/1000000</f>
        <v>0.192</v>
      </c>
      <c r="Q8" s="760"/>
    </row>
    <row r="9" spans="1:17" ht="14.25" customHeight="1">
      <c r="A9" s="266">
        <v>2</v>
      </c>
      <c r="B9" s="329" t="s">
        <v>357</v>
      </c>
      <c r="C9" s="320">
        <v>4864976</v>
      </c>
      <c r="D9" s="332" t="s">
        <v>12</v>
      </c>
      <c r="E9" s="312" t="s">
        <v>325</v>
      </c>
      <c r="F9" s="320">
        <v>-2000</v>
      </c>
      <c r="G9" s="325">
        <v>83259</v>
      </c>
      <c r="H9" s="326">
        <v>83234</v>
      </c>
      <c r="I9" s="326">
        <f>G9-H9</f>
        <v>25</v>
      </c>
      <c r="J9" s="326">
        <f>$F9*I9</f>
        <v>-50000</v>
      </c>
      <c r="K9" s="327">
        <f>J9/1000000</f>
        <v>-0.05</v>
      </c>
      <c r="L9" s="326">
        <v>2738</v>
      </c>
      <c r="M9" s="326">
        <v>2537</v>
      </c>
      <c r="N9" s="326">
        <f>L9-M9</f>
        <v>201</v>
      </c>
      <c r="O9" s="326">
        <f>$F9*N9</f>
        <v>-402000</v>
      </c>
      <c r="P9" s="327">
        <f>O9/1000000</f>
        <v>-0.402</v>
      </c>
      <c r="Q9" s="446"/>
    </row>
    <row r="10" spans="1:17" ht="14.25" customHeight="1">
      <c r="A10" s="266">
        <v>3</v>
      </c>
      <c r="B10" s="329" t="s">
        <v>17</v>
      </c>
      <c r="C10" s="320">
        <v>4864924</v>
      </c>
      <c r="D10" s="332" t="s">
        <v>12</v>
      </c>
      <c r="E10" s="312" t="s">
        <v>325</v>
      </c>
      <c r="F10" s="320">
        <v>-1000</v>
      </c>
      <c r="G10" s="325">
        <v>1018</v>
      </c>
      <c r="H10" s="326">
        <v>1020</v>
      </c>
      <c r="I10" s="326">
        <f>G10-H10</f>
        <v>-2</v>
      </c>
      <c r="J10" s="326">
        <f>$F10*I10</f>
        <v>2000</v>
      </c>
      <c r="K10" s="327">
        <f>J10/1000000</f>
        <v>0.002</v>
      </c>
      <c r="L10" s="326">
        <v>999753</v>
      </c>
      <c r="M10" s="326">
        <v>999998</v>
      </c>
      <c r="N10" s="326">
        <f>L10-M10</f>
        <v>-245</v>
      </c>
      <c r="O10" s="326">
        <f>$F10*N10</f>
        <v>245000</v>
      </c>
      <c r="P10" s="327">
        <f>O10/1000000</f>
        <v>0.245</v>
      </c>
      <c r="Q10" s="439"/>
    </row>
    <row r="11" spans="1:17" ht="14.25" customHeight="1">
      <c r="A11" s="266"/>
      <c r="B11" s="330" t="s">
        <v>18</v>
      </c>
      <c r="C11" s="320"/>
      <c r="D11" s="333"/>
      <c r="E11" s="333"/>
      <c r="F11" s="320"/>
      <c r="G11" s="325"/>
      <c r="H11" s="326"/>
      <c r="I11" s="326"/>
      <c r="J11" s="326"/>
      <c r="K11" s="327"/>
      <c r="L11" s="326"/>
      <c r="M11" s="326"/>
      <c r="N11" s="326"/>
      <c r="O11" s="326"/>
      <c r="P11" s="327"/>
      <c r="Q11" s="439"/>
    </row>
    <row r="12" spans="1:17" ht="14.25" customHeight="1">
      <c r="A12" s="266">
        <v>4</v>
      </c>
      <c r="B12" s="329" t="s">
        <v>15</v>
      </c>
      <c r="C12" s="320">
        <v>4864916</v>
      </c>
      <c r="D12" s="332" t="s">
        <v>12</v>
      </c>
      <c r="E12" s="312" t="s">
        <v>325</v>
      </c>
      <c r="F12" s="320">
        <v>-1000</v>
      </c>
      <c r="G12" s="325">
        <v>998197</v>
      </c>
      <c r="H12" s="326">
        <v>998197</v>
      </c>
      <c r="I12" s="326">
        <f>G12-H12</f>
        <v>0</v>
      </c>
      <c r="J12" s="326">
        <f>$F12*I12</f>
        <v>0</v>
      </c>
      <c r="K12" s="327">
        <f>J12/1000000</f>
        <v>0</v>
      </c>
      <c r="L12" s="326">
        <v>993142</v>
      </c>
      <c r="M12" s="326">
        <v>993169</v>
      </c>
      <c r="N12" s="326">
        <f>L12-M12</f>
        <v>-27</v>
      </c>
      <c r="O12" s="326">
        <f>$F12*N12</f>
        <v>27000</v>
      </c>
      <c r="P12" s="327">
        <f>O12/1000000</f>
        <v>0.027</v>
      </c>
      <c r="Q12" s="439"/>
    </row>
    <row r="13" spans="1:17" ht="14.25" customHeight="1">
      <c r="A13" s="266">
        <v>5</v>
      </c>
      <c r="B13" s="329" t="s">
        <v>16</v>
      </c>
      <c r="C13" s="320">
        <v>5295137</v>
      </c>
      <c r="D13" s="332" t="s">
        <v>12</v>
      </c>
      <c r="E13" s="312" t="s">
        <v>325</v>
      </c>
      <c r="F13" s="320">
        <v>-1000</v>
      </c>
      <c r="G13" s="325">
        <v>894375</v>
      </c>
      <c r="H13" s="326">
        <v>894373</v>
      </c>
      <c r="I13" s="326">
        <f>G13-H13</f>
        <v>2</v>
      </c>
      <c r="J13" s="326">
        <f>$F13*I13</f>
        <v>-2000</v>
      </c>
      <c r="K13" s="327">
        <f>J13/1000000</f>
        <v>-0.002</v>
      </c>
      <c r="L13" s="326">
        <v>8329</v>
      </c>
      <c r="M13" s="326">
        <v>7839</v>
      </c>
      <c r="N13" s="326">
        <f>L13-M13</f>
        <v>490</v>
      </c>
      <c r="O13" s="326">
        <f>$F13*N13</f>
        <v>-490000</v>
      </c>
      <c r="P13" s="327">
        <f>O13/1000000</f>
        <v>-0.49</v>
      </c>
      <c r="Q13" s="439"/>
    </row>
    <row r="14" spans="1:17" ht="14.25" customHeight="1">
      <c r="A14" s="266"/>
      <c r="B14" s="329"/>
      <c r="C14" s="320"/>
      <c r="D14" s="332"/>
      <c r="E14" s="312"/>
      <c r="F14" s="320"/>
      <c r="G14" s="325"/>
      <c r="H14" s="326"/>
      <c r="I14" s="326"/>
      <c r="J14" s="326"/>
      <c r="K14" s="327"/>
      <c r="L14" s="326"/>
      <c r="M14" s="326"/>
      <c r="N14" s="326"/>
      <c r="O14" s="326"/>
      <c r="P14" s="327"/>
      <c r="Q14" s="439"/>
    </row>
    <row r="15" spans="1:17" ht="14.25" customHeight="1">
      <c r="A15" s="266"/>
      <c r="B15" s="330" t="s">
        <v>21</v>
      </c>
      <c r="C15" s="320"/>
      <c r="D15" s="333"/>
      <c r="E15" s="312"/>
      <c r="F15" s="320"/>
      <c r="G15" s="325"/>
      <c r="H15" s="326"/>
      <c r="I15" s="326"/>
      <c r="J15" s="326"/>
      <c r="K15" s="327"/>
      <c r="L15" s="326"/>
      <c r="M15" s="326"/>
      <c r="N15" s="326"/>
      <c r="O15" s="326"/>
      <c r="P15" s="327"/>
      <c r="Q15" s="439"/>
    </row>
    <row r="16" spans="1:17" ht="14.25" customHeight="1">
      <c r="A16" s="266">
        <v>6</v>
      </c>
      <c r="B16" s="329" t="s">
        <v>15</v>
      </c>
      <c r="C16" s="320">
        <v>4864982</v>
      </c>
      <c r="D16" s="332" t="s">
        <v>12</v>
      </c>
      <c r="E16" s="312" t="s">
        <v>325</v>
      </c>
      <c r="F16" s="320">
        <v>-1000</v>
      </c>
      <c r="G16" s="325">
        <v>35738</v>
      </c>
      <c r="H16" s="326">
        <v>35592</v>
      </c>
      <c r="I16" s="326">
        <f>G16-H16</f>
        <v>146</v>
      </c>
      <c r="J16" s="326">
        <f>$F16*I16</f>
        <v>-146000</v>
      </c>
      <c r="K16" s="327">
        <f>J16/1000000</f>
        <v>-0.146</v>
      </c>
      <c r="L16" s="326">
        <v>16106</v>
      </c>
      <c r="M16" s="326">
        <v>16118</v>
      </c>
      <c r="N16" s="326">
        <f>L16-M16</f>
        <v>-12</v>
      </c>
      <c r="O16" s="326">
        <f>$F16*N16</f>
        <v>12000</v>
      </c>
      <c r="P16" s="327">
        <f>O16/1000000</f>
        <v>0.012</v>
      </c>
      <c r="Q16" s="439"/>
    </row>
    <row r="17" spans="1:17" ht="14.25" customHeight="1">
      <c r="A17" s="266">
        <v>7</v>
      </c>
      <c r="B17" s="329" t="s">
        <v>16</v>
      </c>
      <c r="C17" s="320">
        <v>4865022</v>
      </c>
      <c r="D17" s="332" t="s">
        <v>12</v>
      </c>
      <c r="E17" s="312" t="s">
        <v>325</v>
      </c>
      <c r="F17" s="320">
        <v>-1000</v>
      </c>
      <c r="G17" s="325">
        <v>10009</v>
      </c>
      <c r="H17" s="326">
        <v>9894</v>
      </c>
      <c r="I17" s="326">
        <f>G17-H17</f>
        <v>115</v>
      </c>
      <c r="J17" s="326">
        <f>$F17*I17</f>
        <v>-115000</v>
      </c>
      <c r="K17" s="327">
        <f>J17/1000000</f>
        <v>-0.115</v>
      </c>
      <c r="L17" s="326">
        <v>998076</v>
      </c>
      <c r="M17" s="326">
        <v>998089</v>
      </c>
      <c r="N17" s="326">
        <f>L17-M17</f>
        <v>-13</v>
      </c>
      <c r="O17" s="326">
        <f>$F17*N17</f>
        <v>13000</v>
      </c>
      <c r="P17" s="327">
        <f>O17/1000000</f>
        <v>0.013</v>
      </c>
      <c r="Q17" s="451"/>
    </row>
    <row r="18" spans="1:17" ht="14.25" customHeight="1">
      <c r="A18" s="266">
        <v>8</v>
      </c>
      <c r="B18" s="329" t="s">
        <v>22</v>
      </c>
      <c r="C18" s="320">
        <v>4864997</v>
      </c>
      <c r="D18" s="332" t="s">
        <v>12</v>
      </c>
      <c r="E18" s="312" t="s">
        <v>325</v>
      </c>
      <c r="F18" s="320">
        <v>-1000</v>
      </c>
      <c r="G18" s="325">
        <v>5541</v>
      </c>
      <c r="H18" s="326">
        <v>5530</v>
      </c>
      <c r="I18" s="326">
        <f>G18-H18</f>
        <v>11</v>
      </c>
      <c r="J18" s="326">
        <f>$F18*I18</f>
        <v>-11000</v>
      </c>
      <c r="K18" s="327">
        <f>J18/1000000</f>
        <v>-0.011</v>
      </c>
      <c r="L18" s="326">
        <v>998043</v>
      </c>
      <c r="M18" s="326">
        <v>998256</v>
      </c>
      <c r="N18" s="326">
        <f>L18-M18</f>
        <v>-213</v>
      </c>
      <c r="O18" s="326">
        <f>$F18*N18</f>
        <v>213000</v>
      </c>
      <c r="P18" s="327">
        <f>O18/1000000</f>
        <v>0.213</v>
      </c>
      <c r="Q18" s="450"/>
    </row>
    <row r="19" spans="1:17" ht="14.25" customHeight="1">
      <c r="A19" s="266">
        <v>9</v>
      </c>
      <c r="B19" s="329" t="s">
        <v>23</v>
      </c>
      <c r="C19" s="320">
        <v>5295166</v>
      </c>
      <c r="D19" s="332" t="s">
        <v>12</v>
      </c>
      <c r="E19" s="312" t="s">
        <v>325</v>
      </c>
      <c r="F19" s="320">
        <v>-500</v>
      </c>
      <c r="G19" s="325">
        <v>965423</v>
      </c>
      <c r="H19" s="326">
        <v>966141</v>
      </c>
      <c r="I19" s="326">
        <f>G19-H19</f>
        <v>-718</v>
      </c>
      <c r="J19" s="326">
        <f>$F19*I19</f>
        <v>359000</v>
      </c>
      <c r="K19" s="327">
        <f>J19/1000000</f>
        <v>0.359</v>
      </c>
      <c r="L19" s="326">
        <v>843683</v>
      </c>
      <c r="M19" s="326">
        <v>843874</v>
      </c>
      <c r="N19" s="326">
        <f>L19-M19</f>
        <v>-191</v>
      </c>
      <c r="O19" s="326">
        <f>$F19*N19</f>
        <v>95500</v>
      </c>
      <c r="P19" s="327">
        <f>O19/1000000</f>
        <v>0.0955</v>
      </c>
      <c r="Q19" s="439"/>
    </row>
    <row r="20" spans="1:17" ht="14.25" customHeight="1">
      <c r="A20" s="266"/>
      <c r="B20" s="330" t="s">
        <v>24</v>
      </c>
      <c r="C20" s="320"/>
      <c r="D20" s="333"/>
      <c r="E20" s="312"/>
      <c r="F20" s="320"/>
      <c r="G20" s="325"/>
      <c r="H20" s="326"/>
      <c r="I20" s="326"/>
      <c r="J20" s="326"/>
      <c r="K20" s="327"/>
      <c r="L20" s="326"/>
      <c r="M20" s="326"/>
      <c r="N20" s="326"/>
      <c r="O20" s="326"/>
      <c r="P20" s="327"/>
      <c r="Q20" s="439"/>
    </row>
    <row r="21" spans="1:17" ht="14.25" customHeight="1">
      <c r="A21" s="266">
        <v>10</v>
      </c>
      <c r="B21" s="329" t="s">
        <v>15</v>
      </c>
      <c r="C21" s="320">
        <v>4864930</v>
      </c>
      <c r="D21" s="332" t="s">
        <v>12</v>
      </c>
      <c r="E21" s="312" t="s">
        <v>325</v>
      </c>
      <c r="F21" s="320">
        <v>-1000</v>
      </c>
      <c r="G21" s="325">
        <v>1786</v>
      </c>
      <c r="H21" s="326">
        <v>1893</v>
      </c>
      <c r="I21" s="326">
        <f aca="true" t="shared" si="0" ref="I21:I26">G21-H21</f>
        <v>-107</v>
      </c>
      <c r="J21" s="326">
        <f aca="true" t="shared" si="1" ref="J21:J26">$F21*I21</f>
        <v>107000</v>
      </c>
      <c r="K21" s="327">
        <f aca="true" t="shared" si="2" ref="K21:K26">J21/1000000</f>
        <v>0.107</v>
      </c>
      <c r="L21" s="326">
        <v>998301</v>
      </c>
      <c r="M21" s="326">
        <v>998294</v>
      </c>
      <c r="N21" s="326">
        <f aca="true" t="shared" si="3" ref="N21:N26">L21-M21</f>
        <v>7</v>
      </c>
      <c r="O21" s="326">
        <f aca="true" t="shared" si="4" ref="O21:O26">$F21*N21</f>
        <v>-7000</v>
      </c>
      <c r="P21" s="327">
        <f aca="true" t="shared" si="5" ref="P21:P26">O21/1000000</f>
        <v>-0.007</v>
      </c>
      <c r="Q21" s="451"/>
    </row>
    <row r="22" spans="1:17" ht="14.25" customHeight="1">
      <c r="A22" s="266">
        <v>11</v>
      </c>
      <c r="B22" s="329" t="s">
        <v>25</v>
      </c>
      <c r="C22" s="320">
        <v>5128411</v>
      </c>
      <c r="D22" s="332" t="s">
        <v>12</v>
      </c>
      <c r="E22" s="312" t="s">
        <v>325</v>
      </c>
      <c r="F22" s="320">
        <v>-1000</v>
      </c>
      <c r="G22" s="325">
        <v>2331</v>
      </c>
      <c r="H22" s="326">
        <v>2414</v>
      </c>
      <c r="I22" s="326">
        <f>G22-H22</f>
        <v>-83</v>
      </c>
      <c r="J22" s="326">
        <f>$F22*I22</f>
        <v>83000</v>
      </c>
      <c r="K22" s="327">
        <f>J22/1000000</f>
        <v>0.083</v>
      </c>
      <c r="L22" s="326">
        <v>8</v>
      </c>
      <c r="M22" s="326">
        <v>1</v>
      </c>
      <c r="N22" s="326">
        <f>L22-M22</f>
        <v>7</v>
      </c>
      <c r="O22" s="326">
        <f>$F22*N22</f>
        <v>-7000</v>
      </c>
      <c r="P22" s="327">
        <f>O22/1000000</f>
        <v>-0.007</v>
      </c>
      <c r="Q22" s="451"/>
    </row>
    <row r="23" spans="1:17" ht="14.25" customHeight="1">
      <c r="A23" s="266">
        <v>12</v>
      </c>
      <c r="B23" s="329" t="s">
        <v>22</v>
      </c>
      <c r="C23" s="320">
        <v>4864922</v>
      </c>
      <c r="D23" s="332" t="s">
        <v>12</v>
      </c>
      <c r="E23" s="312" t="s">
        <v>325</v>
      </c>
      <c r="F23" s="320">
        <v>-1000</v>
      </c>
      <c r="G23" s="325">
        <v>34456</v>
      </c>
      <c r="H23" s="326">
        <v>33526</v>
      </c>
      <c r="I23" s="326">
        <f t="shared" si="0"/>
        <v>930</v>
      </c>
      <c r="J23" s="326">
        <f t="shared" si="1"/>
        <v>-930000</v>
      </c>
      <c r="K23" s="327">
        <f t="shared" si="2"/>
        <v>-0.93</v>
      </c>
      <c r="L23" s="326">
        <v>996895</v>
      </c>
      <c r="M23" s="326">
        <v>996894</v>
      </c>
      <c r="N23" s="326">
        <f t="shared" si="3"/>
        <v>1</v>
      </c>
      <c r="O23" s="326">
        <f t="shared" si="4"/>
        <v>-1000</v>
      </c>
      <c r="P23" s="327">
        <f t="shared" si="5"/>
        <v>-0.001</v>
      </c>
      <c r="Q23" s="450"/>
    </row>
    <row r="24" spans="1:17" ht="14.25" customHeight="1">
      <c r="A24" s="266">
        <v>13</v>
      </c>
      <c r="B24" s="329" t="s">
        <v>23</v>
      </c>
      <c r="C24" s="320">
        <v>40001535</v>
      </c>
      <c r="D24" s="332" t="s">
        <v>12</v>
      </c>
      <c r="E24" s="312" t="s">
        <v>325</v>
      </c>
      <c r="F24" s="320">
        <v>-1</v>
      </c>
      <c r="G24" s="325">
        <v>11970</v>
      </c>
      <c r="H24" s="326">
        <v>11220</v>
      </c>
      <c r="I24" s="326">
        <f t="shared" si="0"/>
        <v>750</v>
      </c>
      <c r="J24" s="326">
        <f t="shared" si="1"/>
        <v>-750</v>
      </c>
      <c r="K24" s="327">
        <f>J24/1000</f>
        <v>-0.75</v>
      </c>
      <c r="L24" s="326">
        <v>99999952</v>
      </c>
      <c r="M24" s="326">
        <v>99999952</v>
      </c>
      <c r="N24" s="326">
        <f t="shared" si="3"/>
        <v>0</v>
      </c>
      <c r="O24" s="326">
        <f t="shared" si="4"/>
        <v>0</v>
      </c>
      <c r="P24" s="327">
        <f>O24/1000</f>
        <v>0</v>
      </c>
      <c r="Q24" s="450"/>
    </row>
    <row r="25" spans="1:17" ht="14.25" customHeight="1">
      <c r="A25" s="266">
        <v>14</v>
      </c>
      <c r="B25" s="329" t="s">
        <v>450</v>
      </c>
      <c r="C25" s="320">
        <v>4902494</v>
      </c>
      <c r="D25" s="332" t="s">
        <v>12</v>
      </c>
      <c r="E25" s="312" t="s">
        <v>325</v>
      </c>
      <c r="F25" s="320">
        <v>1000</v>
      </c>
      <c r="G25" s="325">
        <v>806192</v>
      </c>
      <c r="H25" s="326">
        <v>809859</v>
      </c>
      <c r="I25" s="326">
        <f t="shared" si="0"/>
        <v>-3667</v>
      </c>
      <c r="J25" s="326">
        <f t="shared" si="1"/>
        <v>-3667000</v>
      </c>
      <c r="K25" s="327">
        <f t="shared" si="2"/>
        <v>-3.667</v>
      </c>
      <c r="L25" s="326">
        <v>999752</v>
      </c>
      <c r="M25" s="326">
        <v>999774</v>
      </c>
      <c r="N25" s="326">
        <f t="shared" si="3"/>
        <v>-22</v>
      </c>
      <c r="O25" s="326">
        <f t="shared" si="4"/>
        <v>-22000</v>
      </c>
      <c r="P25" s="327">
        <f t="shared" si="5"/>
        <v>-0.022</v>
      </c>
      <c r="Q25" s="439"/>
    </row>
    <row r="26" spans="1:17" ht="14.25" customHeight="1">
      <c r="A26" s="266">
        <v>15</v>
      </c>
      <c r="B26" s="329" t="s">
        <v>449</v>
      </c>
      <c r="C26" s="320">
        <v>4902484</v>
      </c>
      <c r="D26" s="332" t="s">
        <v>12</v>
      </c>
      <c r="E26" s="312" t="s">
        <v>325</v>
      </c>
      <c r="F26" s="320">
        <v>1000</v>
      </c>
      <c r="G26" s="325">
        <v>912773</v>
      </c>
      <c r="H26" s="326">
        <v>912773</v>
      </c>
      <c r="I26" s="326">
        <f t="shared" si="0"/>
        <v>0</v>
      </c>
      <c r="J26" s="326">
        <f t="shared" si="1"/>
        <v>0</v>
      </c>
      <c r="K26" s="327">
        <f t="shared" si="2"/>
        <v>0</v>
      </c>
      <c r="L26" s="326">
        <v>999995</v>
      </c>
      <c r="M26" s="326">
        <v>999995</v>
      </c>
      <c r="N26" s="326">
        <f t="shared" si="3"/>
        <v>0</v>
      </c>
      <c r="O26" s="326">
        <f t="shared" si="4"/>
        <v>0</v>
      </c>
      <c r="P26" s="327">
        <f t="shared" si="5"/>
        <v>0</v>
      </c>
      <c r="Q26" s="439"/>
    </row>
    <row r="27" spans="1:17" ht="14.25" customHeight="1">
      <c r="A27" s="266"/>
      <c r="B27" s="330" t="s">
        <v>414</v>
      </c>
      <c r="C27" s="320"/>
      <c r="D27" s="332"/>
      <c r="E27" s="312"/>
      <c r="F27" s="320"/>
      <c r="G27" s="325"/>
      <c r="H27" s="326"/>
      <c r="I27" s="326"/>
      <c r="J27" s="326"/>
      <c r="K27" s="327"/>
      <c r="L27" s="326"/>
      <c r="M27" s="326"/>
      <c r="N27" s="326"/>
      <c r="O27" s="326"/>
      <c r="P27" s="327"/>
      <c r="Q27" s="439"/>
    </row>
    <row r="28" spans="1:17" ht="14.25" customHeight="1">
      <c r="A28" s="266">
        <v>16</v>
      </c>
      <c r="B28" s="329" t="s">
        <v>15</v>
      </c>
      <c r="C28" s="320">
        <v>4864963</v>
      </c>
      <c r="D28" s="332" t="s">
        <v>12</v>
      </c>
      <c r="E28" s="312" t="s">
        <v>325</v>
      </c>
      <c r="F28" s="320">
        <v>-1000</v>
      </c>
      <c r="G28" s="325">
        <v>8533</v>
      </c>
      <c r="H28" s="326">
        <v>8268</v>
      </c>
      <c r="I28" s="326">
        <f>G28-H28</f>
        <v>265</v>
      </c>
      <c r="J28" s="326">
        <f>$F28*I28</f>
        <v>-265000</v>
      </c>
      <c r="K28" s="327">
        <f>J28/1000000</f>
        <v>-0.265</v>
      </c>
      <c r="L28" s="326">
        <v>999999</v>
      </c>
      <c r="M28" s="326">
        <v>999999</v>
      </c>
      <c r="N28" s="326">
        <f>L28-M28</f>
        <v>0</v>
      </c>
      <c r="O28" s="326">
        <f>$F28*N28</f>
        <v>0</v>
      </c>
      <c r="P28" s="327">
        <f>O28/1000000</f>
        <v>0</v>
      </c>
      <c r="Q28" s="439"/>
    </row>
    <row r="29" spans="1:17" ht="14.25" customHeight="1">
      <c r="A29" s="266">
        <v>17</v>
      </c>
      <c r="B29" s="329" t="s">
        <v>16</v>
      </c>
      <c r="C29" s="320">
        <v>5128462</v>
      </c>
      <c r="D29" s="332" t="s">
        <v>12</v>
      </c>
      <c r="E29" s="312" t="s">
        <v>325</v>
      </c>
      <c r="F29" s="320">
        <v>-500</v>
      </c>
      <c r="G29" s="325">
        <v>51718</v>
      </c>
      <c r="H29" s="326">
        <v>51133</v>
      </c>
      <c r="I29" s="326">
        <f>G29-H29</f>
        <v>585</v>
      </c>
      <c r="J29" s="326">
        <f>$F29*I29</f>
        <v>-292500</v>
      </c>
      <c r="K29" s="327">
        <f>J29/1000000</f>
        <v>-0.2925</v>
      </c>
      <c r="L29" s="326">
        <v>67</v>
      </c>
      <c r="M29" s="326">
        <v>22</v>
      </c>
      <c r="N29" s="326">
        <f>L29-M29</f>
        <v>45</v>
      </c>
      <c r="O29" s="326">
        <f>$F29*N29</f>
        <v>-22500</v>
      </c>
      <c r="P29" s="327">
        <f>O29/1000000</f>
        <v>-0.0225</v>
      </c>
      <c r="Q29" s="439"/>
    </row>
    <row r="30" spans="1:17" ht="14.25" customHeight="1">
      <c r="A30" s="266">
        <v>18</v>
      </c>
      <c r="B30" s="329" t="s">
        <v>17</v>
      </c>
      <c r="C30" s="320">
        <v>4865052</v>
      </c>
      <c r="D30" s="332" t="s">
        <v>12</v>
      </c>
      <c r="E30" s="312" t="s">
        <v>325</v>
      </c>
      <c r="F30" s="320">
        <v>-1000</v>
      </c>
      <c r="G30" s="325">
        <v>47426</v>
      </c>
      <c r="H30" s="326">
        <v>47355</v>
      </c>
      <c r="I30" s="326">
        <f>G30-H30</f>
        <v>71</v>
      </c>
      <c r="J30" s="326">
        <f>$F30*I30</f>
        <v>-71000</v>
      </c>
      <c r="K30" s="327">
        <f>J30/1000000</f>
        <v>-0.071</v>
      </c>
      <c r="L30" s="326">
        <v>86</v>
      </c>
      <c r="M30" s="326">
        <v>124</v>
      </c>
      <c r="N30" s="326">
        <f>L30-M30</f>
        <v>-38</v>
      </c>
      <c r="O30" s="326">
        <f>$F30*N30</f>
        <v>38000</v>
      </c>
      <c r="P30" s="327">
        <f>O30/1000000</f>
        <v>0.038</v>
      </c>
      <c r="Q30" s="439"/>
    </row>
    <row r="31" spans="1:17" ht="14.25" customHeight="1">
      <c r="A31" s="266"/>
      <c r="B31" s="330" t="s">
        <v>26</v>
      </c>
      <c r="C31" s="320"/>
      <c r="D31" s="333"/>
      <c r="E31" s="312"/>
      <c r="F31" s="320"/>
      <c r="G31" s="325"/>
      <c r="H31" s="326"/>
      <c r="I31" s="326"/>
      <c r="J31" s="326"/>
      <c r="K31" s="327"/>
      <c r="L31" s="326"/>
      <c r="M31" s="326"/>
      <c r="N31" s="326"/>
      <c r="O31" s="326"/>
      <c r="P31" s="327"/>
      <c r="Q31" s="439"/>
    </row>
    <row r="32" spans="1:17" ht="14.25" customHeight="1">
      <c r="A32" s="266">
        <v>19</v>
      </c>
      <c r="B32" s="329" t="s">
        <v>409</v>
      </c>
      <c r="C32" s="320">
        <v>4864836</v>
      </c>
      <c r="D32" s="332" t="s">
        <v>12</v>
      </c>
      <c r="E32" s="312" t="s">
        <v>325</v>
      </c>
      <c r="F32" s="320">
        <v>1000</v>
      </c>
      <c r="G32" s="325">
        <v>999930</v>
      </c>
      <c r="H32" s="326">
        <v>999930</v>
      </c>
      <c r="I32" s="326">
        <f>G32-H32</f>
        <v>0</v>
      </c>
      <c r="J32" s="326">
        <f>$F32*I32</f>
        <v>0</v>
      </c>
      <c r="K32" s="327">
        <f>J32/1000000</f>
        <v>0</v>
      </c>
      <c r="L32" s="326">
        <v>991315</v>
      </c>
      <c r="M32" s="326">
        <v>991574</v>
      </c>
      <c r="N32" s="326">
        <f aca="true" t="shared" si="6" ref="N32:N40">L32-M32</f>
        <v>-259</v>
      </c>
      <c r="O32" s="326">
        <f aca="true" t="shared" si="7" ref="O32:O40">$F32*N32</f>
        <v>-259000</v>
      </c>
      <c r="P32" s="327">
        <f aca="true" t="shared" si="8" ref="P32:P40">O32/1000000</f>
        <v>-0.259</v>
      </c>
      <c r="Q32" s="469"/>
    </row>
    <row r="33" spans="1:17" ht="14.25" customHeight="1">
      <c r="A33" s="266">
        <v>20</v>
      </c>
      <c r="B33" s="329" t="s">
        <v>27</v>
      </c>
      <c r="C33" s="320">
        <v>4864887</v>
      </c>
      <c r="D33" s="332" t="s">
        <v>12</v>
      </c>
      <c r="E33" s="312" t="s">
        <v>325</v>
      </c>
      <c r="F33" s="320">
        <v>1000</v>
      </c>
      <c r="G33" s="325">
        <v>452</v>
      </c>
      <c r="H33" s="326">
        <v>452</v>
      </c>
      <c r="I33" s="326">
        <f>G33-H33</f>
        <v>0</v>
      </c>
      <c r="J33" s="326">
        <f>$F33*I33</f>
        <v>0</v>
      </c>
      <c r="K33" s="327">
        <f>J33/1000000</f>
        <v>0</v>
      </c>
      <c r="L33" s="326">
        <v>21437</v>
      </c>
      <c r="M33" s="326">
        <v>21589</v>
      </c>
      <c r="N33" s="326">
        <f t="shared" si="6"/>
        <v>-152</v>
      </c>
      <c r="O33" s="326">
        <f t="shared" si="7"/>
        <v>-152000</v>
      </c>
      <c r="P33" s="327">
        <f t="shared" si="8"/>
        <v>-0.152</v>
      </c>
      <c r="Q33" s="439"/>
    </row>
    <row r="34" spans="1:17" ht="14.25" customHeight="1">
      <c r="A34" s="266">
        <v>21</v>
      </c>
      <c r="B34" s="329" t="s">
        <v>28</v>
      </c>
      <c r="C34" s="320">
        <v>4864880</v>
      </c>
      <c r="D34" s="332" t="s">
        <v>12</v>
      </c>
      <c r="E34" s="312" t="s">
        <v>325</v>
      </c>
      <c r="F34" s="320">
        <v>500</v>
      </c>
      <c r="G34" s="325">
        <v>1357</v>
      </c>
      <c r="H34" s="326">
        <v>1357</v>
      </c>
      <c r="I34" s="326">
        <f>G34-H34</f>
        <v>0</v>
      </c>
      <c r="J34" s="326">
        <f>$F34*I34</f>
        <v>0</v>
      </c>
      <c r="K34" s="327">
        <f>J34/1000000</f>
        <v>0</v>
      </c>
      <c r="L34" s="326">
        <v>12237</v>
      </c>
      <c r="M34" s="326">
        <v>12154</v>
      </c>
      <c r="N34" s="326">
        <f t="shared" si="6"/>
        <v>83</v>
      </c>
      <c r="O34" s="326">
        <f t="shared" si="7"/>
        <v>41500</v>
      </c>
      <c r="P34" s="327">
        <f t="shared" si="8"/>
        <v>0.0415</v>
      </c>
      <c r="Q34" s="439"/>
    </row>
    <row r="35" spans="1:17" ht="14.25" customHeight="1">
      <c r="A35" s="266">
        <v>22</v>
      </c>
      <c r="B35" s="329" t="s">
        <v>29</v>
      </c>
      <c r="C35" s="320">
        <v>5295128</v>
      </c>
      <c r="D35" s="332" t="s">
        <v>12</v>
      </c>
      <c r="E35" s="312" t="s">
        <v>325</v>
      </c>
      <c r="F35" s="320">
        <v>50</v>
      </c>
      <c r="G35" s="325">
        <v>2565</v>
      </c>
      <c r="H35" s="326">
        <v>2560</v>
      </c>
      <c r="I35" s="326">
        <f>G35-H35</f>
        <v>5</v>
      </c>
      <c r="J35" s="326">
        <f>$F35*I35</f>
        <v>250</v>
      </c>
      <c r="K35" s="327">
        <f>J35/1000000</f>
        <v>0.00025</v>
      </c>
      <c r="L35" s="326">
        <v>89864</v>
      </c>
      <c r="M35" s="326">
        <v>87521</v>
      </c>
      <c r="N35" s="326">
        <f t="shared" si="6"/>
        <v>2343</v>
      </c>
      <c r="O35" s="326">
        <f t="shared" si="7"/>
        <v>117150</v>
      </c>
      <c r="P35" s="327">
        <f t="shared" si="8"/>
        <v>0.11715</v>
      </c>
      <c r="Q35" s="439"/>
    </row>
    <row r="36" spans="1:17" ht="14.25" customHeight="1">
      <c r="A36" s="266"/>
      <c r="B36" s="329"/>
      <c r="C36" s="320"/>
      <c r="D36" s="332"/>
      <c r="E36" s="312"/>
      <c r="F36" s="320">
        <v>50</v>
      </c>
      <c r="G36" s="325"/>
      <c r="H36" s="326"/>
      <c r="I36" s="326"/>
      <c r="J36" s="326"/>
      <c r="K36" s="327"/>
      <c r="L36" s="326">
        <v>68931</v>
      </c>
      <c r="M36" s="326">
        <v>66988</v>
      </c>
      <c r="N36" s="326">
        <f t="shared" si="6"/>
        <v>1943</v>
      </c>
      <c r="O36" s="326">
        <f t="shared" si="7"/>
        <v>97150</v>
      </c>
      <c r="P36" s="327">
        <f t="shared" si="8"/>
        <v>0.09715</v>
      </c>
      <c r="Q36" s="439"/>
    </row>
    <row r="37" spans="1:17" ht="14.25" customHeight="1">
      <c r="A37" s="266"/>
      <c r="B37" s="329"/>
      <c r="C37" s="320"/>
      <c r="D37" s="332"/>
      <c r="E37" s="312"/>
      <c r="F37" s="320">
        <v>50</v>
      </c>
      <c r="G37" s="325"/>
      <c r="H37" s="326"/>
      <c r="I37" s="326"/>
      <c r="J37" s="326"/>
      <c r="K37" s="327"/>
      <c r="L37" s="326">
        <v>57762</v>
      </c>
      <c r="M37" s="326">
        <v>56065</v>
      </c>
      <c r="N37" s="326">
        <f t="shared" si="6"/>
        <v>1697</v>
      </c>
      <c r="O37" s="326">
        <f t="shared" si="7"/>
        <v>84850</v>
      </c>
      <c r="P37" s="327">
        <f t="shared" si="8"/>
        <v>0.08485</v>
      </c>
      <c r="Q37" s="439"/>
    </row>
    <row r="38" spans="1:17" ht="14.25" customHeight="1">
      <c r="A38" s="266">
        <v>23</v>
      </c>
      <c r="B38" s="329" t="s">
        <v>30</v>
      </c>
      <c r="C38" s="320">
        <v>4864888</v>
      </c>
      <c r="D38" s="332" t="s">
        <v>12</v>
      </c>
      <c r="E38" s="312" t="s">
        <v>325</v>
      </c>
      <c r="F38" s="320">
        <v>1000</v>
      </c>
      <c r="G38" s="325">
        <v>995075</v>
      </c>
      <c r="H38" s="326">
        <v>995075</v>
      </c>
      <c r="I38" s="326">
        <f>G38-H38</f>
        <v>0</v>
      </c>
      <c r="J38" s="326">
        <f>$F38*I38</f>
        <v>0</v>
      </c>
      <c r="K38" s="327">
        <f>J38/1000000</f>
        <v>0</v>
      </c>
      <c r="L38" s="326">
        <v>983497</v>
      </c>
      <c r="M38" s="326">
        <v>983413</v>
      </c>
      <c r="N38" s="326">
        <f t="shared" si="6"/>
        <v>84</v>
      </c>
      <c r="O38" s="326">
        <f t="shared" si="7"/>
        <v>84000</v>
      </c>
      <c r="P38" s="327">
        <f t="shared" si="8"/>
        <v>0.084</v>
      </c>
      <c r="Q38" s="439"/>
    </row>
    <row r="39" spans="1:17" ht="14.25" customHeight="1">
      <c r="A39" s="266">
        <v>24</v>
      </c>
      <c r="B39" s="329" t="s">
        <v>351</v>
      </c>
      <c r="C39" s="320">
        <v>4864873</v>
      </c>
      <c r="D39" s="332" t="s">
        <v>12</v>
      </c>
      <c r="E39" s="312" t="s">
        <v>325</v>
      </c>
      <c r="F39" s="320">
        <v>1000</v>
      </c>
      <c r="G39" s="325">
        <v>999590</v>
      </c>
      <c r="H39" s="326">
        <v>999590</v>
      </c>
      <c r="I39" s="326">
        <f>G39-H39</f>
        <v>0</v>
      </c>
      <c r="J39" s="326">
        <f>$F39*I39</f>
        <v>0</v>
      </c>
      <c r="K39" s="327">
        <f>J39/1000000</f>
        <v>0</v>
      </c>
      <c r="L39" s="326">
        <v>106</v>
      </c>
      <c r="M39" s="326">
        <v>295</v>
      </c>
      <c r="N39" s="326">
        <f t="shared" si="6"/>
        <v>-189</v>
      </c>
      <c r="O39" s="326">
        <f t="shared" si="7"/>
        <v>-189000</v>
      </c>
      <c r="P39" s="327">
        <f t="shared" si="8"/>
        <v>-0.189</v>
      </c>
      <c r="Q39" s="450"/>
    </row>
    <row r="40" spans="1:17" ht="14.25" customHeight="1">
      <c r="A40" s="266">
        <v>25</v>
      </c>
      <c r="B40" s="329" t="s">
        <v>391</v>
      </c>
      <c r="C40" s="320">
        <v>5295124</v>
      </c>
      <c r="D40" s="332" t="s">
        <v>12</v>
      </c>
      <c r="E40" s="312" t="s">
        <v>325</v>
      </c>
      <c r="F40" s="320">
        <v>100</v>
      </c>
      <c r="G40" s="325">
        <v>54851</v>
      </c>
      <c r="H40" s="326">
        <v>54826</v>
      </c>
      <c r="I40" s="326">
        <f>G40-H40</f>
        <v>25</v>
      </c>
      <c r="J40" s="326">
        <f>$F40*I40</f>
        <v>2500</v>
      </c>
      <c r="K40" s="327">
        <f>J40/1000000</f>
        <v>0.0025</v>
      </c>
      <c r="L40" s="326">
        <v>189897</v>
      </c>
      <c r="M40" s="326">
        <v>189734</v>
      </c>
      <c r="N40" s="326">
        <f t="shared" si="6"/>
        <v>163</v>
      </c>
      <c r="O40" s="326">
        <f t="shared" si="7"/>
        <v>16300</v>
      </c>
      <c r="P40" s="327">
        <f t="shared" si="8"/>
        <v>0.0163</v>
      </c>
      <c r="Q40" s="450"/>
    </row>
    <row r="41" spans="1:17" ht="14.25" customHeight="1">
      <c r="A41" s="266"/>
      <c r="B41" s="331" t="s">
        <v>31</v>
      </c>
      <c r="C41" s="320"/>
      <c r="D41" s="332"/>
      <c r="E41" s="312"/>
      <c r="F41" s="320"/>
      <c r="G41" s="325"/>
      <c r="H41" s="326"/>
      <c r="I41" s="326"/>
      <c r="J41" s="326"/>
      <c r="K41" s="327"/>
      <c r="L41" s="326"/>
      <c r="M41" s="326"/>
      <c r="N41" s="326"/>
      <c r="O41" s="326"/>
      <c r="P41" s="327"/>
      <c r="Q41" s="439"/>
    </row>
    <row r="42" spans="1:17" ht="14.25" customHeight="1">
      <c r="A42" s="266">
        <v>26</v>
      </c>
      <c r="B42" s="329" t="s">
        <v>348</v>
      </c>
      <c r="C42" s="320">
        <v>5128473</v>
      </c>
      <c r="D42" s="332" t="s">
        <v>12</v>
      </c>
      <c r="E42" s="312" t="s">
        <v>325</v>
      </c>
      <c r="F42" s="320">
        <v>1000</v>
      </c>
      <c r="G42" s="325">
        <v>998375</v>
      </c>
      <c r="H42" s="326">
        <v>998660</v>
      </c>
      <c r="I42" s="326">
        <f>G42-H42</f>
        <v>-285</v>
      </c>
      <c r="J42" s="326">
        <f>$F42*I42</f>
        <v>-285000</v>
      </c>
      <c r="K42" s="327">
        <f>J42/1000000</f>
        <v>-0.285</v>
      </c>
      <c r="L42" s="326">
        <v>999992</v>
      </c>
      <c r="M42" s="326">
        <v>999997</v>
      </c>
      <c r="N42" s="326">
        <f>L42-M42</f>
        <v>-5</v>
      </c>
      <c r="O42" s="326">
        <f>$F42*N42</f>
        <v>-5000</v>
      </c>
      <c r="P42" s="327">
        <f>O42/1000000</f>
        <v>-0.005</v>
      </c>
      <c r="Q42" s="450"/>
    </row>
    <row r="43" spans="1:17" ht="14.25" customHeight="1">
      <c r="A43" s="266">
        <v>27</v>
      </c>
      <c r="B43" s="329" t="s">
        <v>349</v>
      </c>
      <c r="C43" s="320">
        <v>4902482</v>
      </c>
      <c r="D43" s="332" t="s">
        <v>12</v>
      </c>
      <c r="E43" s="312" t="s">
        <v>325</v>
      </c>
      <c r="F43" s="320">
        <v>500</v>
      </c>
      <c r="G43" s="325">
        <v>965796</v>
      </c>
      <c r="H43" s="326">
        <v>966611</v>
      </c>
      <c r="I43" s="326">
        <f>G43-H43</f>
        <v>-815</v>
      </c>
      <c r="J43" s="326">
        <f>$F43*I43</f>
        <v>-407500</v>
      </c>
      <c r="K43" s="327">
        <f>J43/1000000</f>
        <v>-0.4075</v>
      </c>
      <c r="L43" s="326">
        <v>999999</v>
      </c>
      <c r="M43" s="326">
        <v>999999</v>
      </c>
      <c r="N43" s="326">
        <f>L43-M43</f>
        <v>0</v>
      </c>
      <c r="O43" s="326">
        <f>$F43*N43</f>
        <v>0</v>
      </c>
      <c r="P43" s="327">
        <f>O43/1000000</f>
        <v>0</v>
      </c>
      <c r="Q43" s="450"/>
    </row>
    <row r="44" spans="1:17" ht="14.25" customHeight="1">
      <c r="A44" s="266">
        <v>28</v>
      </c>
      <c r="B44" s="329" t="s">
        <v>32</v>
      </c>
      <c r="C44" s="320">
        <v>4864791</v>
      </c>
      <c r="D44" s="332" t="s">
        <v>12</v>
      </c>
      <c r="E44" s="312" t="s">
        <v>325</v>
      </c>
      <c r="F44" s="320">
        <v>266.67</v>
      </c>
      <c r="G44" s="325">
        <v>997053</v>
      </c>
      <c r="H44" s="326">
        <v>996793</v>
      </c>
      <c r="I44" s="267">
        <f>G44-H44</f>
        <v>260</v>
      </c>
      <c r="J44" s="267">
        <f>$F44*I44</f>
        <v>69334.2</v>
      </c>
      <c r="K44" s="756">
        <f>J44/1000000</f>
        <v>0.0693342</v>
      </c>
      <c r="L44" s="326">
        <v>999852</v>
      </c>
      <c r="M44" s="326">
        <v>999846</v>
      </c>
      <c r="N44" s="267">
        <f>L44-M44</f>
        <v>6</v>
      </c>
      <c r="O44" s="267">
        <f>$F44*N44</f>
        <v>1600.02</v>
      </c>
      <c r="P44" s="756">
        <f>O44/1000000</f>
        <v>0.00160002</v>
      </c>
      <c r="Q44" s="469"/>
    </row>
    <row r="45" spans="1:17" ht="14.25" customHeight="1">
      <c r="A45" s="266">
        <v>29</v>
      </c>
      <c r="B45" s="329" t="s">
        <v>33</v>
      </c>
      <c r="C45" s="320">
        <v>4864867</v>
      </c>
      <c r="D45" s="332" t="s">
        <v>12</v>
      </c>
      <c r="E45" s="312" t="s">
        <v>325</v>
      </c>
      <c r="F45" s="320">
        <v>500</v>
      </c>
      <c r="G45" s="325">
        <v>1793</v>
      </c>
      <c r="H45" s="326">
        <v>1784</v>
      </c>
      <c r="I45" s="326">
        <f>G45-H45</f>
        <v>9</v>
      </c>
      <c r="J45" s="326">
        <f>$F45*I45</f>
        <v>4500</v>
      </c>
      <c r="K45" s="327">
        <f>J45/1000000</f>
        <v>0.0045</v>
      </c>
      <c r="L45" s="326">
        <v>999978</v>
      </c>
      <c r="M45" s="326">
        <v>999924</v>
      </c>
      <c r="N45" s="326">
        <f>L45-M45</f>
        <v>54</v>
      </c>
      <c r="O45" s="326">
        <f>$F45*N45</f>
        <v>27000</v>
      </c>
      <c r="P45" s="327">
        <f>O45/1000000</f>
        <v>0.027</v>
      </c>
      <c r="Q45" s="439"/>
    </row>
    <row r="46" spans="1:17" ht="14.25" customHeight="1">
      <c r="A46" s="266"/>
      <c r="B46" s="330" t="s">
        <v>34</v>
      </c>
      <c r="C46" s="320"/>
      <c r="D46" s="333"/>
      <c r="E46" s="312"/>
      <c r="F46" s="320"/>
      <c r="G46" s="325"/>
      <c r="H46" s="326"/>
      <c r="I46" s="326"/>
      <c r="J46" s="326"/>
      <c r="K46" s="327"/>
      <c r="L46" s="326"/>
      <c r="M46" s="326"/>
      <c r="N46" s="326"/>
      <c r="O46" s="326"/>
      <c r="P46" s="327"/>
      <c r="Q46" s="439"/>
    </row>
    <row r="47" spans="1:17" ht="14.25" customHeight="1">
      <c r="A47" s="266">
        <v>30</v>
      </c>
      <c r="B47" s="329" t="s">
        <v>35</v>
      </c>
      <c r="C47" s="320">
        <v>4865041</v>
      </c>
      <c r="D47" s="332" t="s">
        <v>12</v>
      </c>
      <c r="E47" s="312" t="s">
        <v>325</v>
      </c>
      <c r="F47" s="320">
        <v>-1000</v>
      </c>
      <c r="G47" s="325">
        <v>37785</v>
      </c>
      <c r="H47" s="326">
        <v>37759</v>
      </c>
      <c r="I47" s="326">
        <f>G47-H47</f>
        <v>26</v>
      </c>
      <c r="J47" s="326">
        <f>$F47*I47</f>
        <v>-26000</v>
      </c>
      <c r="K47" s="327">
        <f>J47/1000000</f>
        <v>-0.026</v>
      </c>
      <c r="L47" s="326">
        <v>996463</v>
      </c>
      <c r="M47" s="326">
        <v>996497</v>
      </c>
      <c r="N47" s="326">
        <f>L47-M47</f>
        <v>-34</v>
      </c>
      <c r="O47" s="326">
        <f>$F47*N47</f>
        <v>34000</v>
      </c>
      <c r="P47" s="327">
        <f>O47/1000000</f>
        <v>0.034</v>
      </c>
      <c r="Q47" s="439"/>
    </row>
    <row r="48" spans="1:17" ht="14.25" customHeight="1">
      <c r="A48" s="266">
        <v>31</v>
      </c>
      <c r="B48" s="329" t="s">
        <v>16</v>
      </c>
      <c r="C48" s="320">
        <v>5295182</v>
      </c>
      <c r="D48" s="332" t="s">
        <v>12</v>
      </c>
      <c r="E48" s="312" t="s">
        <v>325</v>
      </c>
      <c r="F48" s="320">
        <v>-500</v>
      </c>
      <c r="G48" s="325">
        <v>191211</v>
      </c>
      <c r="H48" s="326">
        <v>191083</v>
      </c>
      <c r="I48" s="326">
        <f>G48-H48</f>
        <v>128</v>
      </c>
      <c r="J48" s="326">
        <f>$F48*I48</f>
        <v>-64000</v>
      </c>
      <c r="K48" s="327">
        <f>J48/1000000</f>
        <v>-0.064</v>
      </c>
      <c r="L48" s="326">
        <v>14809</v>
      </c>
      <c r="M48" s="326">
        <v>14752</v>
      </c>
      <c r="N48" s="326">
        <f>L48-M48</f>
        <v>57</v>
      </c>
      <c r="O48" s="326">
        <f>$F48*N48</f>
        <v>-28500</v>
      </c>
      <c r="P48" s="327">
        <f>O48/1000000</f>
        <v>-0.0285</v>
      </c>
      <c r="Q48" s="436"/>
    </row>
    <row r="49" spans="1:17" ht="14.25" customHeight="1">
      <c r="A49" s="267">
        <v>32</v>
      </c>
      <c r="B49" s="329" t="s">
        <v>17</v>
      </c>
      <c r="C49" s="320">
        <v>4864788</v>
      </c>
      <c r="D49" s="332" t="s">
        <v>12</v>
      </c>
      <c r="E49" s="312" t="s">
        <v>325</v>
      </c>
      <c r="F49" s="320">
        <v>-2000</v>
      </c>
      <c r="G49" s="325">
        <v>3444</v>
      </c>
      <c r="H49" s="326">
        <v>3440</v>
      </c>
      <c r="I49" s="326">
        <f>G49-H49</f>
        <v>4</v>
      </c>
      <c r="J49" s="326">
        <f>$F49*I49</f>
        <v>-8000</v>
      </c>
      <c r="K49" s="327">
        <f>J49/1000000</f>
        <v>-0.008</v>
      </c>
      <c r="L49" s="326">
        <v>999931</v>
      </c>
      <c r="M49" s="326">
        <v>999982</v>
      </c>
      <c r="N49" s="326">
        <f>L49-M49</f>
        <v>-51</v>
      </c>
      <c r="O49" s="326">
        <f>$F49*N49</f>
        <v>102000</v>
      </c>
      <c r="P49" s="327">
        <f>O49/1000000</f>
        <v>0.102</v>
      </c>
      <c r="Q49" s="436"/>
    </row>
    <row r="50" spans="2:17" ht="14.25" customHeight="1">
      <c r="B50" s="330" t="s">
        <v>36</v>
      </c>
      <c r="C50" s="320"/>
      <c r="D50" s="333"/>
      <c r="E50" s="312"/>
      <c r="F50" s="320"/>
      <c r="G50" s="325"/>
      <c r="H50" s="326"/>
      <c r="I50" s="326"/>
      <c r="J50" s="326"/>
      <c r="K50" s="327"/>
      <c r="L50" s="326"/>
      <c r="M50" s="326"/>
      <c r="N50" s="326"/>
      <c r="O50" s="326"/>
      <c r="P50" s="327"/>
      <c r="Q50" s="439"/>
    </row>
    <row r="51" spans="1:17" ht="14.25" customHeight="1">
      <c r="A51" s="266">
        <v>33</v>
      </c>
      <c r="B51" s="329" t="s">
        <v>37</v>
      </c>
      <c r="C51" s="320">
        <v>4864911</v>
      </c>
      <c r="D51" s="332" t="s">
        <v>12</v>
      </c>
      <c r="E51" s="312" t="s">
        <v>325</v>
      </c>
      <c r="F51" s="320">
        <v>-1000</v>
      </c>
      <c r="G51" s="325">
        <v>35914</v>
      </c>
      <c r="H51" s="326">
        <v>34356</v>
      </c>
      <c r="I51" s="326">
        <f>G51-H51</f>
        <v>1558</v>
      </c>
      <c r="J51" s="326">
        <f>$F51*I51</f>
        <v>-1558000</v>
      </c>
      <c r="K51" s="327">
        <f>J51/1000000</f>
        <v>-1.558</v>
      </c>
      <c r="L51" s="326">
        <v>999959</v>
      </c>
      <c r="M51" s="326">
        <v>999958</v>
      </c>
      <c r="N51" s="326">
        <f>L51-M51</f>
        <v>1</v>
      </c>
      <c r="O51" s="326">
        <f>$F51*N51</f>
        <v>-1000</v>
      </c>
      <c r="P51" s="327">
        <f>O51/1000000</f>
        <v>-0.001</v>
      </c>
      <c r="Q51" s="439"/>
    </row>
    <row r="52" spans="1:17" ht="14.25" customHeight="1">
      <c r="A52" s="266"/>
      <c r="B52" s="330" t="s">
        <v>359</v>
      </c>
      <c r="C52" s="320"/>
      <c r="D52" s="332"/>
      <c r="E52" s="312"/>
      <c r="F52" s="320"/>
      <c r="G52" s="325"/>
      <c r="H52" s="326"/>
      <c r="I52" s="326"/>
      <c r="J52" s="326"/>
      <c r="K52" s="327"/>
      <c r="L52" s="326"/>
      <c r="M52" s="326"/>
      <c r="N52" s="326"/>
      <c r="O52" s="326"/>
      <c r="P52" s="327"/>
      <c r="Q52" s="439"/>
    </row>
    <row r="53" spans="1:17" ht="14.25" customHeight="1">
      <c r="A53" s="266">
        <v>34</v>
      </c>
      <c r="B53" s="329" t="s">
        <v>408</v>
      </c>
      <c r="C53" s="320">
        <v>4864973</v>
      </c>
      <c r="D53" s="332" t="s">
        <v>12</v>
      </c>
      <c r="E53" s="312" t="s">
        <v>325</v>
      </c>
      <c r="F53" s="320">
        <v>-2000</v>
      </c>
      <c r="G53" s="325">
        <v>84355</v>
      </c>
      <c r="H53" s="326">
        <v>80515</v>
      </c>
      <c r="I53" s="326">
        <f>G53-H53</f>
        <v>3840</v>
      </c>
      <c r="J53" s="326">
        <f>$F53*I53</f>
        <v>-7680000</v>
      </c>
      <c r="K53" s="327">
        <f>J53/1000000</f>
        <v>-7.68</v>
      </c>
      <c r="L53" s="326">
        <v>280</v>
      </c>
      <c r="M53" s="326">
        <v>280</v>
      </c>
      <c r="N53" s="326">
        <f>L53-M53</f>
        <v>0</v>
      </c>
      <c r="O53" s="326">
        <f>$F53*N53</f>
        <v>0</v>
      </c>
      <c r="P53" s="327">
        <f>O53/1000000</f>
        <v>0</v>
      </c>
      <c r="Q53" s="439"/>
    </row>
    <row r="54" spans="1:17" ht="14.25" customHeight="1">
      <c r="A54" s="266">
        <v>35</v>
      </c>
      <c r="B54" s="329" t="s">
        <v>366</v>
      </c>
      <c r="C54" s="320">
        <v>4864992</v>
      </c>
      <c r="D54" s="332" t="s">
        <v>12</v>
      </c>
      <c r="E54" s="312" t="s">
        <v>325</v>
      </c>
      <c r="F54" s="320">
        <v>-1000</v>
      </c>
      <c r="G54" s="325">
        <v>88217</v>
      </c>
      <c r="H54" s="326">
        <v>85451</v>
      </c>
      <c r="I54" s="326">
        <f>G54-H54</f>
        <v>2766</v>
      </c>
      <c r="J54" s="326">
        <f>$F54*I54</f>
        <v>-2766000</v>
      </c>
      <c r="K54" s="327">
        <f>J54/1000000</f>
        <v>-2.766</v>
      </c>
      <c r="L54" s="326">
        <v>998486</v>
      </c>
      <c r="M54" s="326">
        <v>998486</v>
      </c>
      <c r="N54" s="326">
        <f>L54-M54</f>
        <v>0</v>
      </c>
      <c r="O54" s="326">
        <f>$F54*N54</f>
        <v>0</v>
      </c>
      <c r="P54" s="327">
        <f>O54/1000000</f>
        <v>0</v>
      </c>
      <c r="Q54" s="736"/>
    </row>
    <row r="55" spans="1:17" ht="14.25" customHeight="1">
      <c r="A55" s="266">
        <v>36</v>
      </c>
      <c r="B55" s="329" t="s">
        <v>360</v>
      </c>
      <c r="C55" s="320">
        <v>4864991</v>
      </c>
      <c r="D55" s="332" t="s">
        <v>12</v>
      </c>
      <c r="E55" s="312" t="s">
        <v>325</v>
      </c>
      <c r="F55" s="320">
        <v>-1000</v>
      </c>
      <c r="G55" s="325">
        <v>80896</v>
      </c>
      <c r="H55" s="326">
        <v>77744</v>
      </c>
      <c r="I55" s="326">
        <f>G55-H55</f>
        <v>3152</v>
      </c>
      <c r="J55" s="326">
        <f>$F55*I55</f>
        <v>-3152000</v>
      </c>
      <c r="K55" s="327">
        <f>J55/1000000</f>
        <v>-3.152</v>
      </c>
      <c r="L55" s="326">
        <v>350</v>
      </c>
      <c r="M55" s="326">
        <v>350</v>
      </c>
      <c r="N55" s="326">
        <f>L55-M55</f>
        <v>0</v>
      </c>
      <c r="O55" s="326">
        <f>$F55*N55</f>
        <v>0</v>
      </c>
      <c r="P55" s="327">
        <f>O55/1000000</f>
        <v>0</v>
      </c>
      <c r="Q55" s="736"/>
    </row>
    <row r="56" spans="1:17" ht="14.25" customHeight="1">
      <c r="A56" s="266"/>
      <c r="B56" s="329"/>
      <c r="C56" s="320">
        <v>4864919</v>
      </c>
      <c r="D56" s="332" t="s">
        <v>12</v>
      </c>
      <c r="E56" s="312" t="s">
        <v>325</v>
      </c>
      <c r="F56" s="320">
        <v>-1000</v>
      </c>
      <c r="G56" s="325">
        <v>1570</v>
      </c>
      <c r="H56" s="326">
        <v>0</v>
      </c>
      <c r="I56" s="326">
        <f>G56-H56</f>
        <v>1570</v>
      </c>
      <c r="J56" s="326">
        <f>$F56*I56</f>
        <v>-1570000</v>
      </c>
      <c r="K56" s="327">
        <f>J56/1000000</f>
        <v>-1.57</v>
      </c>
      <c r="L56" s="326">
        <v>0</v>
      </c>
      <c r="M56" s="326">
        <v>0</v>
      </c>
      <c r="N56" s="326">
        <f>L56-M56</f>
        <v>0</v>
      </c>
      <c r="O56" s="326">
        <f>$F56*N56</f>
        <v>0</v>
      </c>
      <c r="P56" s="327">
        <f>O56/1000000</f>
        <v>0</v>
      </c>
      <c r="Q56" s="736" t="s">
        <v>478</v>
      </c>
    </row>
    <row r="57" spans="1:17" ht="14.25" customHeight="1">
      <c r="A57" s="266"/>
      <c r="B57" s="331" t="s">
        <v>380</v>
      </c>
      <c r="C57" s="320"/>
      <c r="D57" s="332"/>
      <c r="E57" s="312"/>
      <c r="F57" s="320"/>
      <c r="G57" s="325"/>
      <c r="H57" s="326"/>
      <c r="I57" s="326"/>
      <c r="J57" s="326"/>
      <c r="K57" s="327"/>
      <c r="L57" s="326"/>
      <c r="M57" s="326"/>
      <c r="N57" s="326"/>
      <c r="O57" s="326"/>
      <c r="P57" s="327"/>
      <c r="Q57" s="440"/>
    </row>
    <row r="58" spans="1:17" ht="14.25" customHeight="1">
      <c r="A58" s="266">
        <v>37</v>
      </c>
      <c r="B58" s="329" t="s">
        <v>15</v>
      </c>
      <c r="C58" s="320">
        <v>4902505</v>
      </c>
      <c r="D58" s="332" t="s">
        <v>12</v>
      </c>
      <c r="E58" s="312" t="s">
        <v>325</v>
      </c>
      <c r="F58" s="320">
        <v>-2000</v>
      </c>
      <c r="G58" s="325">
        <v>8563</v>
      </c>
      <c r="H58" s="326">
        <v>8334</v>
      </c>
      <c r="I58" s="326">
        <f>G58-H58</f>
        <v>229</v>
      </c>
      <c r="J58" s="326">
        <f>$F58*I58</f>
        <v>-458000</v>
      </c>
      <c r="K58" s="327">
        <f>J58/1000000</f>
        <v>-0.458</v>
      </c>
      <c r="L58" s="326">
        <v>13</v>
      </c>
      <c r="M58" s="326">
        <v>8</v>
      </c>
      <c r="N58" s="326">
        <f>L58-M58</f>
        <v>5</v>
      </c>
      <c r="O58" s="326">
        <f>$F58*N58</f>
        <v>-10000</v>
      </c>
      <c r="P58" s="327">
        <f>O58/1000000</f>
        <v>-0.01</v>
      </c>
      <c r="Q58" s="469"/>
    </row>
    <row r="59" spans="1:17" ht="14.25" customHeight="1">
      <c r="A59" s="266">
        <v>38</v>
      </c>
      <c r="B59" s="329" t="s">
        <v>16</v>
      </c>
      <c r="C59" s="320">
        <v>5128468</v>
      </c>
      <c r="D59" s="332" t="s">
        <v>12</v>
      </c>
      <c r="E59" s="312" t="s">
        <v>325</v>
      </c>
      <c r="F59" s="320">
        <v>-1000</v>
      </c>
      <c r="G59" s="325">
        <v>53568</v>
      </c>
      <c r="H59" s="326">
        <v>53079</v>
      </c>
      <c r="I59" s="326">
        <f>G59-H59</f>
        <v>489</v>
      </c>
      <c r="J59" s="326">
        <f>$F59*I59</f>
        <v>-489000</v>
      </c>
      <c r="K59" s="327">
        <f>J59/1000000</f>
        <v>-0.489</v>
      </c>
      <c r="L59" s="326">
        <v>1206</v>
      </c>
      <c r="M59" s="326">
        <v>1193</v>
      </c>
      <c r="N59" s="326">
        <f>L59-M59</f>
        <v>13</v>
      </c>
      <c r="O59" s="326">
        <f>$F59*N59</f>
        <v>-13000</v>
      </c>
      <c r="P59" s="327">
        <f>O59/1000000</f>
        <v>-0.013</v>
      </c>
      <c r="Q59" s="446"/>
    </row>
    <row r="60" spans="1:17" ht="14.25" customHeight="1">
      <c r="A60" s="266"/>
      <c r="B60" s="331" t="s">
        <v>384</v>
      </c>
      <c r="C60" s="320"/>
      <c r="D60" s="332"/>
      <c r="E60" s="312"/>
      <c r="F60" s="320"/>
      <c r="G60" s="325"/>
      <c r="H60" s="326"/>
      <c r="I60" s="326"/>
      <c r="J60" s="326"/>
      <c r="K60" s="327"/>
      <c r="L60" s="326"/>
      <c r="M60" s="326"/>
      <c r="N60" s="326"/>
      <c r="O60" s="326"/>
      <c r="P60" s="327"/>
      <c r="Q60" s="446"/>
    </row>
    <row r="61" spans="1:17" ht="14.25" customHeight="1">
      <c r="A61" s="266">
        <v>39</v>
      </c>
      <c r="B61" s="329" t="s">
        <v>15</v>
      </c>
      <c r="C61" s="320">
        <v>4864903</v>
      </c>
      <c r="D61" s="332" t="s">
        <v>12</v>
      </c>
      <c r="E61" s="312" t="s">
        <v>325</v>
      </c>
      <c r="F61" s="320">
        <v>-1000</v>
      </c>
      <c r="G61" s="325">
        <v>555</v>
      </c>
      <c r="H61" s="326">
        <v>702</v>
      </c>
      <c r="I61" s="326">
        <f>G61-H61</f>
        <v>-147</v>
      </c>
      <c r="J61" s="326">
        <f>$F61*I61</f>
        <v>147000</v>
      </c>
      <c r="K61" s="327">
        <f>J61/1000000</f>
        <v>0.147</v>
      </c>
      <c r="L61" s="326">
        <v>998503</v>
      </c>
      <c r="M61" s="326">
        <v>998534</v>
      </c>
      <c r="N61" s="326">
        <f>L61-M61</f>
        <v>-31</v>
      </c>
      <c r="O61" s="326">
        <f>$F61*N61</f>
        <v>31000</v>
      </c>
      <c r="P61" s="327">
        <f>O61/1000000</f>
        <v>0.031</v>
      </c>
      <c r="Q61" s="436"/>
    </row>
    <row r="62" spans="1:17" ht="14.25" customHeight="1">
      <c r="A62" s="266">
        <v>40</v>
      </c>
      <c r="B62" s="329" t="s">
        <v>16</v>
      </c>
      <c r="C62" s="320">
        <v>4864946</v>
      </c>
      <c r="D62" s="332" t="s">
        <v>12</v>
      </c>
      <c r="E62" s="312" t="s">
        <v>325</v>
      </c>
      <c r="F62" s="320">
        <v>-1000</v>
      </c>
      <c r="G62" s="325">
        <v>42764</v>
      </c>
      <c r="H62" s="326">
        <v>41913</v>
      </c>
      <c r="I62" s="326">
        <f>G62-H62</f>
        <v>851</v>
      </c>
      <c r="J62" s="326">
        <f>$F62*I62</f>
        <v>-851000</v>
      </c>
      <c r="K62" s="327">
        <f>J62/1000000</f>
        <v>-0.851</v>
      </c>
      <c r="L62" s="326">
        <v>1638</v>
      </c>
      <c r="M62" s="326">
        <v>1637</v>
      </c>
      <c r="N62" s="326">
        <f>L62-M62</f>
        <v>1</v>
      </c>
      <c r="O62" s="326">
        <f>$F62*N62</f>
        <v>-1000</v>
      </c>
      <c r="P62" s="327">
        <f>O62/1000000</f>
        <v>-0.001</v>
      </c>
      <c r="Q62" s="436"/>
    </row>
    <row r="63" spans="1:17" ht="14.25" customHeight="1">
      <c r="A63" s="266"/>
      <c r="B63" s="331" t="s">
        <v>358</v>
      </c>
      <c r="C63" s="320"/>
      <c r="D63" s="332"/>
      <c r="E63" s="312"/>
      <c r="F63" s="320"/>
      <c r="G63" s="325"/>
      <c r="H63" s="326"/>
      <c r="I63" s="326"/>
      <c r="J63" s="326"/>
      <c r="K63" s="327"/>
      <c r="L63" s="326"/>
      <c r="M63" s="326"/>
      <c r="N63" s="326"/>
      <c r="O63" s="326"/>
      <c r="P63" s="327"/>
      <c r="Q63" s="439"/>
    </row>
    <row r="64" spans="1:17" ht="14.25" customHeight="1">
      <c r="A64" s="266"/>
      <c r="B64" s="331" t="s">
        <v>42</v>
      </c>
      <c r="C64" s="320"/>
      <c r="D64" s="332"/>
      <c r="E64" s="312"/>
      <c r="F64" s="320"/>
      <c r="G64" s="325"/>
      <c r="H64" s="326"/>
      <c r="I64" s="326"/>
      <c r="J64" s="326"/>
      <c r="K64" s="327"/>
      <c r="L64" s="325"/>
      <c r="M64" s="326"/>
      <c r="N64" s="326"/>
      <c r="O64" s="326"/>
      <c r="P64" s="327"/>
      <c r="Q64" s="439"/>
    </row>
    <row r="65" spans="1:17" s="475" customFormat="1" ht="15.75" thickBot="1">
      <c r="A65" s="475">
        <v>41</v>
      </c>
      <c r="B65" s="791" t="s">
        <v>43</v>
      </c>
      <c r="C65" s="713">
        <v>4864843</v>
      </c>
      <c r="D65" s="713" t="s">
        <v>12</v>
      </c>
      <c r="E65" s="713" t="s">
        <v>325</v>
      </c>
      <c r="F65" s="713">
        <v>1000</v>
      </c>
      <c r="G65" s="325">
        <v>999969</v>
      </c>
      <c r="H65" s="326">
        <v>999972</v>
      </c>
      <c r="I65" s="713">
        <f>G65-H65</f>
        <v>-3</v>
      </c>
      <c r="J65" s="713">
        <f>$F65*I65</f>
        <v>-3000</v>
      </c>
      <c r="K65" s="713">
        <f>J65/1000000</f>
        <v>-0.003</v>
      </c>
      <c r="L65" s="325">
        <v>27566</v>
      </c>
      <c r="M65" s="326">
        <v>27816</v>
      </c>
      <c r="N65" s="713">
        <f>L65-M65</f>
        <v>-250</v>
      </c>
      <c r="O65" s="713">
        <f>$F65*N65</f>
        <v>-250000</v>
      </c>
      <c r="P65" s="713">
        <f>O65/1000000</f>
        <v>-0.25</v>
      </c>
      <c r="Q65" s="533"/>
    </row>
    <row r="66" spans="1:17" s="735" customFormat="1" ht="16.5" hidden="1" thickBot="1" thickTop="1">
      <c r="A66" s="674"/>
      <c r="B66" s="733"/>
      <c r="C66" s="734"/>
      <c r="D66" s="739"/>
      <c r="F66" s="734"/>
      <c r="G66" s="326" t="e">
        <v>#N/A</v>
      </c>
      <c r="H66" s="326" t="e">
        <v>#N/A</v>
      </c>
      <c r="I66" s="734"/>
      <c r="J66" s="734"/>
      <c r="K66" s="734"/>
      <c r="L66" s="326" t="e">
        <v>#N/A</v>
      </c>
      <c r="M66" s="326" t="e">
        <v>#N/A</v>
      </c>
      <c r="N66" s="734"/>
      <c r="O66" s="734"/>
      <c r="P66" s="734"/>
      <c r="Q66" s="740"/>
    </row>
    <row r="67" spans="1:17" ht="21.75" customHeight="1" thickBot="1" thickTop="1">
      <c r="A67" s="267"/>
      <c r="B67" s="459" t="s">
        <v>290</v>
      </c>
      <c r="C67" s="38"/>
      <c r="D67" s="333"/>
      <c r="E67" s="312"/>
      <c r="F67" s="38"/>
      <c r="G67" s="438"/>
      <c r="H67" s="438"/>
      <c r="I67" s="326"/>
      <c r="J67" s="326"/>
      <c r="K67" s="326"/>
      <c r="L67" s="438"/>
      <c r="M67" s="438"/>
      <c r="N67" s="326"/>
      <c r="O67" s="326"/>
      <c r="P67" s="326"/>
      <c r="Q67" s="520" t="str">
        <f>Q1</f>
        <v>MAY-2020</v>
      </c>
    </row>
    <row r="68" spans="1:17" ht="15.75" customHeight="1" thickTop="1">
      <c r="A68" s="265"/>
      <c r="B68" s="328" t="s">
        <v>44</v>
      </c>
      <c r="C68" s="310"/>
      <c r="D68" s="334"/>
      <c r="E68" s="334"/>
      <c r="F68" s="310"/>
      <c r="G68" s="325"/>
      <c r="H68" s="326"/>
      <c r="I68" s="521"/>
      <c r="J68" s="521"/>
      <c r="K68" s="522"/>
      <c r="L68" s="326"/>
      <c r="M68" s="326"/>
      <c r="N68" s="521"/>
      <c r="O68" s="521"/>
      <c r="P68" s="522"/>
      <c r="Q68" s="523"/>
    </row>
    <row r="69" spans="1:17" ht="15.75" customHeight="1">
      <c r="A69" s="266">
        <v>42</v>
      </c>
      <c r="B69" s="476" t="s">
        <v>77</v>
      </c>
      <c r="C69" s="320">
        <v>4865169</v>
      </c>
      <c r="D69" s="333" t="s">
        <v>12</v>
      </c>
      <c r="E69" s="312" t="s">
        <v>325</v>
      </c>
      <c r="F69" s="320">
        <v>1000</v>
      </c>
      <c r="G69" s="325">
        <v>970</v>
      </c>
      <c r="H69" s="326">
        <v>971</v>
      </c>
      <c r="I69" s="326">
        <f>G69-H69</f>
        <v>-1</v>
      </c>
      <c r="J69" s="326">
        <f>$F69*I69</f>
        <v>-1000</v>
      </c>
      <c r="K69" s="327">
        <f>J69/1000000</f>
        <v>-0.001</v>
      </c>
      <c r="L69" s="326">
        <v>61240</v>
      </c>
      <c r="M69" s="326">
        <v>61247</v>
      </c>
      <c r="N69" s="326">
        <f>L69-M69</f>
        <v>-7</v>
      </c>
      <c r="O69" s="326">
        <f>$F69*N69</f>
        <v>-7000</v>
      </c>
      <c r="P69" s="327">
        <f>O69/1000000</f>
        <v>-0.007</v>
      </c>
      <c r="Q69" s="439"/>
    </row>
    <row r="70" spans="1:17" ht="15.75" customHeight="1">
      <c r="A70" s="266"/>
      <c r="B70" s="292" t="s">
        <v>49</v>
      </c>
      <c r="C70" s="321"/>
      <c r="D70" s="335"/>
      <c r="E70" s="335"/>
      <c r="F70" s="321"/>
      <c r="G70" s="325"/>
      <c r="H70" s="326"/>
      <c r="I70" s="326"/>
      <c r="J70" s="326"/>
      <c r="K70" s="327"/>
      <c r="L70" s="326"/>
      <c r="M70" s="326"/>
      <c r="N70" s="326"/>
      <c r="O70" s="326"/>
      <c r="P70" s="327"/>
      <c r="Q70" s="439"/>
    </row>
    <row r="71" spans="1:17" ht="15.75" customHeight="1">
      <c r="A71" s="266">
        <v>43</v>
      </c>
      <c r="B71" s="460" t="s">
        <v>50</v>
      </c>
      <c r="C71" s="321">
        <v>4902572</v>
      </c>
      <c r="D71" s="461" t="s">
        <v>12</v>
      </c>
      <c r="E71" s="312" t="s">
        <v>325</v>
      </c>
      <c r="F71" s="321">
        <v>100</v>
      </c>
      <c r="G71" s="325">
        <v>0</v>
      </c>
      <c r="H71" s="326">
        <v>0</v>
      </c>
      <c r="I71" s="326">
        <f>G71-H71</f>
        <v>0</v>
      </c>
      <c r="J71" s="326">
        <f>$F71*I71</f>
        <v>0</v>
      </c>
      <c r="K71" s="327">
        <f>J71/1000000</f>
        <v>0</v>
      </c>
      <c r="L71" s="326">
        <v>0</v>
      </c>
      <c r="M71" s="326">
        <v>0</v>
      </c>
      <c r="N71" s="326">
        <f>L71-M71</f>
        <v>0</v>
      </c>
      <c r="O71" s="326">
        <f>$F71*N71</f>
        <v>0</v>
      </c>
      <c r="P71" s="327">
        <f>O71/1000000</f>
        <v>0</v>
      </c>
      <c r="Q71" s="761"/>
    </row>
    <row r="72" spans="1:17" ht="15.75" customHeight="1">
      <c r="A72" s="266">
        <v>44</v>
      </c>
      <c r="B72" s="460" t="s">
        <v>51</v>
      </c>
      <c r="C72" s="321">
        <v>4902541</v>
      </c>
      <c r="D72" s="461" t="s">
        <v>12</v>
      </c>
      <c r="E72" s="312" t="s">
        <v>325</v>
      </c>
      <c r="F72" s="321">
        <v>100</v>
      </c>
      <c r="G72" s="325">
        <v>999465</v>
      </c>
      <c r="H72" s="326">
        <v>999465</v>
      </c>
      <c r="I72" s="326">
        <f>G72-H72</f>
        <v>0</v>
      </c>
      <c r="J72" s="326">
        <f>$F72*I72</f>
        <v>0</v>
      </c>
      <c r="K72" s="327">
        <f>J72/1000000</f>
        <v>0</v>
      </c>
      <c r="L72" s="326">
        <v>999227</v>
      </c>
      <c r="M72" s="326">
        <v>998791</v>
      </c>
      <c r="N72" s="326">
        <f>L72-M72</f>
        <v>436</v>
      </c>
      <c r="O72" s="326">
        <f>$F72*N72</f>
        <v>43600</v>
      </c>
      <c r="P72" s="327">
        <f>O72/1000000</f>
        <v>0.0436</v>
      </c>
      <c r="Q72" s="439"/>
    </row>
    <row r="73" spans="1:17" ht="15.75" customHeight="1">
      <c r="A73" s="266">
        <v>45</v>
      </c>
      <c r="B73" s="460" t="s">
        <v>52</v>
      </c>
      <c r="C73" s="321">
        <v>4902539</v>
      </c>
      <c r="D73" s="461" t="s">
        <v>12</v>
      </c>
      <c r="E73" s="312" t="s">
        <v>325</v>
      </c>
      <c r="F73" s="321">
        <v>100</v>
      </c>
      <c r="G73" s="325">
        <v>3022</v>
      </c>
      <c r="H73" s="326">
        <v>2946</v>
      </c>
      <c r="I73" s="326">
        <f>G73-H73</f>
        <v>76</v>
      </c>
      <c r="J73" s="326">
        <f>$F73*I73</f>
        <v>7600</v>
      </c>
      <c r="K73" s="327">
        <f>J73/1000000</f>
        <v>0.0076</v>
      </c>
      <c r="L73" s="326">
        <v>29550</v>
      </c>
      <c r="M73" s="326">
        <v>29295</v>
      </c>
      <c r="N73" s="326">
        <f>L73-M73</f>
        <v>255</v>
      </c>
      <c r="O73" s="326">
        <f>$F73*N73</f>
        <v>25500</v>
      </c>
      <c r="P73" s="327">
        <f>O73/1000000</f>
        <v>0.0255</v>
      </c>
      <c r="Q73" s="439"/>
    </row>
    <row r="74" spans="1:17" ht="15.75" customHeight="1">
      <c r="A74" s="266"/>
      <c r="B74" s="292" t="s">
        <v>53</v>
      </c>
      <c r="C74" s="321"/>
      <c r="D74" s="335"/>
      <c r="E74" s="335"/>
      <c r="F74" s="321"/>
      <c r="G74" s="325"/>
      <c r="H74" s="326"/>
      <c r="I74" s="326"/>
      <c r="J74" s="326"/>
      <c r="K74" s="327"/>
      <c r="L74" s="326"/>
      <c r="M74" s="326"/>
      <c r="N74" s="326"/>
      <c r="O74" s="326"/>
      <c r="P74" s="327"/>
      <c r="Q74" s="439"/>
    </row>
    <row r="75" spans="1:17" ht="15.75" customHeight="1">
      <c r="A75" s="266">
        <v>46</v>
      </c>
      <c r="B75" s="460" t="s">
        <v>54</v>
      </c>
      <c r="C75" s="321">
        <v>4902591</v>
      </c>
      <c r="D75" s="461" t="s">
        <v>12</v>
      </c>
      <c r="E75" s="312" t="s">
        <v>325</v>
      </c>
      <c r="F75" s="321">
        <v>1333</v>
      </c>
      <c r="G75" s="325">
        <v>771</v>
      </c>
      <c r="H75" s="326">
        <v>771</v>
      </c>
      <c r="I75" s="326">
        <f aca="true" t="shared" si="9" ref="I75:I80">G75-H75</f>
        <v>0</v>
      </c>
      <c r="J75" s="326">
        <f aca="true" t="shared" si="10" ref="J75:J80">$F75*I75</f>
        <v>0</v>
      </c>
      <c r="K75" s="327">
        <f aca="true" t="shared" si="11" ref="K75:K80">J75/1000000</f>
        <v>0</v>
      </c>
      <c r="L75" s="326">
        <v>501</v>
      </c>
      <c r="M75" s="326">
        <v>491</v>
      </c>
      <c r="N75" s="326">
        <f aca="true" t="shared" si="12" ref="N75:N80">L75-M75</f>
        <v>10</v>
      </c>
      <c r="O75" s="326">
        <f aca="true" t="shared" si="13" ref="O75:O80">$F75*N75</f>
        <v>13330</v>
      </c>
      <c r="P75" s="327">
        <f aca="true" t="shared" si="14" ref="P75:P80">O75/1000000</f>
        <v>0.01333</v>
      </c>
      <c r="Q75" s="439"/>
    </row>
    <row r="76" spans="1:17" ht="15.75" customHeight="1">
      <c r="A76" s="266">
        <v>47</v>
      </c>
      <c r="B76" s="460" t="s">
        <v>55</v>
      </c>
      <c r="C76" s="321">
        <v>4902565</v>
      </c>
      <c r="D76" s="461" t="s">
        <v>12</v>
      </c>
      <c r="E76" s="312" t="s">
        <v>325</v>
      </c>
      <c r="F76" s="321">
        <v>100</v>
      </c>
      <c r="G76" s="325">
        <v>3179</v>
      </c>
      <c r="H76" s="326">
        <v>3179</v>
      </c>
      <c r="I76" s="326">
        <f t="shared" si="9"/>
        <v>0</v>
      </c>
      <c r="J76" s="326">
        <f t="shared" si="10"/>
        <v>0</v>
      </c>
      <c r="K76" s="327">
        <f t="shared" si="11"/>
        <v>0</v>
      </c>
      <c r="L76" s="326">
        <v>1592</v>
      </c>
      <c r="M76" s="326">
        <v>1592</v>
      </c>
      <c r="N76" s="326">
        <f t="shared" si="12"/>
        <v>0</v>
      </c>
      <c r="O76" s="326">
        <f t="shared" si="13"/>
        <v>0</v>
      </c>
      <c r="P76" s="327">
        <f t="shared" si="14"/>
        <v>0</v>
      </c>
      <c r="Q76" s="439"/>
    </row>
    <row r="77" spans="1:17" ht="15.75" customHeight="1">
      <c r="A77" s="266">
        <v>48</v>
      </c>
      <c r="B77" s="460" t="s">
        <v>56</v>
      </c>
      <c r="C77" s="321">
        <v>4902523</v>
      </c>
      <c r="D77" s="461" t="s">
        <v>12</v>
      </c>
      <c r="E77" s="312" t="s">
        <v>325</v>
      </c>
      <c r="F77" s="321">
        <v>100</v>
      </c>
      <c r="G77" s="325">
        <v>999815</v>
      </c>
      <c r="H77" s="326">
        <v>999815</v>
      </c>
      <c r="I77" s="326">
        <f t="shared" si="9"/>
        <v>0</v>
      </c>
      <c r="J77" s="326">
        <f t="shared" si="10"/>
        <v>0</v>
      </c>
      <c r="K77" s="327">
        <f t="shared" si="11"/>
        <v>0</v>
      </c>
      <c r="L77" s="326">
        <v>999943</v>
      </c>
      <c r="M77" s="326">
        <v>999943</v>
      </c>
      <c r="N77" s="326">
        <f t="shared" si="12"/>
        <v>0</v>
      </c>
      <c r="O77" s="326">
        <f t="shared" si="13"/>
        <v>0</v>
      </c>
      <c r="P77" s="327">
        <f t="shared" si="14"/>
        <v>0</v>
      </c>
      <c r="Q77" s="439"/>
    </row>
    <row r="78" spans="1:17" ht="15.75" customHeight="1">
      <c r="A78" s="266">
        <v>49</v>
      </c>
      <c r="B78" s="460" t="s">
        <v>57</v>
      </c>
      <c r="C78" s="321">
        <v>4902547</v>
      </c>
      <c r="D78" s="461" t="s">
        <v>12</v>
      </c>
      <c r="E78" s="312" t="s">
        <v>325</v>
      </c>
      <c r="F78" s="321">
        <v>100</v>
      </c>
      <c r="G78" s="325">
        <v>5885</v>
      </c>
      <c r="H78" s="326">
        <v>5885</v>
      </c>
      <c r="I78" s="326">
        <f t="shared" si="9"/>
        <v>0</v>
      </c>
      <c r="J78" s="326">
        <f t="shared" si="10"/>
        <v>0</v>
      </c>
      <c r="K78" s="327">
        <f t="shared" si="11"/>
        <v>0</v>
      </c>
      <c r="L78" s="326">
        <v>8891</v>
      </c>
      <c r="M78" s="326">
        <v>8891</v>
      </c>
      <c r="N78" s="326">
        <f t="shared" si="12"/>
        <v>0</v>
      </c>
      <c r="O78" s="326">
        <f t="shared" si="13"/>
        <v>0</v>
      </c>
      <c r="P78" s="327">
        <f t="shared" si="14"/>
        <v>0</v>
      </c>
      <c r="Q78" s="439"/>
    </row>
    <row r="79" spans="1:17" ht="15.75" customHeight="1">
      <c r="A79" s="266">
        <v>50</v>
      </c>
      <c r="B79" s="460" t="s">
        <v>58</v>
      </c>
      <c r="C79" s="321">
        <v>4902548</v>
      </c>
      <c r="D79" s="461" t="s">
        <v>12</v>
      </c>
      <c r="E79" s="312" t="s">
        <v>325</v>
      </c>
      <c r="F79" s="477">
        <v>100</v>
      </c>
      <c r="G79" s="325">
        <v>0</v>
      </c>
      <c r="H79" s="326">
        <v>0</v>
      </c>
      <c r="I79" s="326">
        <f t="shared" si="9"/>
        <v>0</v>
      </c>
      <c r="J79" s="326">
        <f t="shared" si="10"/>
        <v>0</v>
      </c>
      <c r="K79" s="327">
        <f t="shared" si="11"/>
        <v>0</v>
      </c>
      <c r="L79" s="326">
        <v>0</v>
      </c>
      <c r="M79" s="326">
        <v>0</v>
      </c>
      <c r="N79" s="326">
        <f t="shared" si="12"/>
        <v>0</v>
      </c>
      <c r="O79" s="326">
        <f t="shared" si="13"/>
        <v>0</v>
      </c>
      <c r="P79" s="327">
        <f t="shared" si="14"/>
        <v>0</v>
      </c>
      <c r="Q79" s="469"/>
    </row>
    <row r="80" spans="1:17" ht="15.75" customHeight="1">
      <c r="A80" s="266">
        <v>51</v>
      </c>
      <c r="B80" s="460" t="s">
        <v>59</v>
      </c>
      <c r="C80" s="321">
        <v>4902564</v>
      </c>
      <c r="D80" s="461" t="s">
        <v>12</v>
      </c>
      <c r="E80" s="312" t="s">
        <v>325</v>
      </c>
      <c r="F80" s="321">
        <v>100</v>
      </c>
      <c r="G80" s="325">
        <v>1871</v>
      </c>
      <c r="H80" s="326">
        <v>1860</v>
      </c>
      <c r="I80" s="326">
        <f t="shared" si="9"/>
        <v>11</v>
      </c>
      <c r="J80" s="326">
        <f t="shared" si="10"/>
        <v>1100</v>
      </c>
      <c r="K80" s="327">
        <f t="shared" si="11"/>
        <v>0.0011</v>
      </c>
      <c r="L80" s="326">
        <v>1546</v>
      </c>
      <c r="M80" s="326">
        <v>1478</v>
      </c>
      <c r="N80" s="326">
        <f t="shared" si="12"/>
        <v>68</v>
      </c>
      <c r="O80" s="326">
        <f t="shared" si="13"/>
        <v>6800</v>
      </c>
      <c r="P80" s="327">
        <f t="shared" si="14"/>
        <v>0.0068</v>
      </c>
      <c r="Q80" s="451"/>
    </row>
    <row r="81" spans="1:17" ht="15.75" customHeight="1">
      <c r="A81" s="266"/>
      <c r="B81" s="292" t="s">
        <v>61</v>
      </c>
      <c r="C81" s="321"/>
      <c r="D81" s="335"/>
      <c r="E81" s="335"/>
      <c r="F81" s="321"/>
      <c r="G81" s="325"/>
      <c r="H81" s="326"/>
      <c r="I81" s="326"/>
      <c r="J81" s="326"/>
      <c r="K81" s="327"/>
      <c r="L81" s="326"/>
      <c r="M81" s="326"/>
      <c r="N81" s="326"/>
      <c r="O81" s="326"/>
      <c r="P81" s="327"/>
      <c r="Q81" s="439"/>
    </row>
    <row r="82" spans="1:17" ht="15.75" customHeight="1">
      <c r="A82" s="266">
        <v>52</v>
      </c>
      <c r="B82" s="460" t="s">
        <v>62</v>
      </c>
      <c r="C82" s="321">
        <v>4865088</v>
      </c>
      <c r="D82" s="461" t="s">
        <v>12</v>
      </c>
      <c r="E82" s="312" t="s">
        <v>325</v>
      </c>
      <c r="F82" s="321">
        <v>166.66</v>
      </c>
      <c r="G82" s="325">
        <v>1412</v>
      </c>
      <c r="H82" s="326">
        <v>1412</v>
      </c>
      <c r="I82" s="326">
        <f>G82-H82</f>
        <v>0</v>
      </c>
      <c r="J82" s="326">
        <f>$F82*I82</f>
        <v>0</v>
      </c>
      <c r="K82" s="327">
        <f>J82/1000000</f>
        <v>0</v>
      </c>
      <c r="L82" s="326">
        <v>7172</v>
      </c>
      <c r="M82" s="326">
        <v>7172</v>
      </c>
      <c r="N82" s="326">
        <f>L82-M82</f>
        <v>0</v>
      </c>
      <c r="O82" s="326">
        <f>$F82*N82</f>
        <v>0</v>
      </c>
      <c r="P82" s="327">
        <f>O82/1000000</f>
        <v>0</v>
      </c>
      <c r="Q82" s="467"/>
    </row>
    <row r="83" spans="1:17" ht="15.75" customHeight="1">
      <c r="A83" s="266">
        <v>53</v>
      </c>
      <c r="B83" s="460" t="s">
        <v>63</v>
      </c>
      <c r="C83" s="321">
        <v>4902579</v>
      </c>
      <c r="D83" s="461" t="s">
        <v>12</v>
      </c>
      <c r="E83" s="312" t="s">
        <v>325</v>
      </c>
      <c r="F83" s="321">
        <v>500</v>
      </c>
      <c r="G83" s="325">
        <v>999899</v>
      </c>
      <c r="H83" s="326">
        <v>999899</v>
      </c>
      <c r="I83" s="326">
        <f>G83-H83</f>
        <v>0</v>
      </c>
      <c r="J83" s="326">
        <f>$F83*I83</f>
        <v>0</v>
      </c>
      <c r="K83" s="327">
        <f>J83/1000000</f>
        <v>0</v>
      </c>
      <c r="L83" s="326">
        <v>1710</v>
      </c>
      <c r="M83" s="326">
        <v>1660</v>
      </c>
      <c r="N83" s="326">
        <f>L83-M83</f>
        <v>50</v>
      </c>
      <c r="O83" s="326">
        <f>$F83*N83</f>
        <v>25000</v>
      </c>
      <c r="P83" s="327">
        <f>O83/1000000</f>
        <v>0.025</v>
      </c>
      <c r="Q83" s="439"/>
    </row>
    <row r="84" spans="1:17" ht="15.75" customHeight="1">
      <c r="A84" s="266">
        <v>54</v>
      </c>
      <c r="B84" s="460" t="s">
        <v>64</v>
      </c>
      <c r="C84" s="321">
        <v>4902585</v>
      </c>
      <c r="D84" s="461" t="s">
        <v>12</v>
      </c>
      <c r="E84" s="312" t="s">
        <v>325</v>
      </c>
      <c r="F84" s="477">
        <v>666.67</v>
      </c>
      <c r="G84" s="325">
        <v>2259</v>
      </c>
      <c r="H84" s="326">
        <v>2257</v>
      </c>
      <c r="I84" s="326">
        <f>G84-H84</f>
        <v>2</v>
      </c>
      <c r="J84" s="326">
        <f>$F84*I84</f>
        <v>1333.34</v>
      </c>
      <c r="K84" s="327">
        <f>J84/1000000</f>
        <v>0.00133334</v>
      </c>
      <c r="L84" s="326">
        <v>336</v>
      </c>
      <c r="M84" s="326">
        <v>319</v>
      </c>
      <c r="N84" s="326">
        <f>L84-M84</f>
        <v>17</v>
      </c>
      <c r="O84" s="326">
        <f>$F84*N84</f>
        <v>11333.39</v>
      </c>
      <c r="P84" s="327">
        <f>O84/1000000</f>
        <v>0.011333389999999999</v>
      </c>
      <c r="Q84" s="439"/>
    </row>
    <row r="85" spans="1:17" ht="15.75" customHeight="1">
      <c r="A85" s="266">
        <v>55</v>
      </c>
      <c r="B85" s="460" t="s">
        <v>65</v>
      </c>
      <c r="C85" s="321">
        <v>4865090</v>
      </c>
      <c r="D85" s="461" t="s">
        <v>12</v>
      </c>
      <c r="E85" s="312" t="s">
        <v>325</v>
      </c>
      <c r="F85" s="477">
        <v>500</v>
      </c>
      <c r="G85" s="325">
        <v>571</v>
      </c>
      <c r="H85" s="326">
        <v>568</v>
      </c>
      <c r="I85" s="326">
        <f>G85-H85</f>
        <v>3</v>
      </c>
      <c r="J85" s="326">
        <f>$F85*I85</f>
        <v>1500</v>
      </c>
      <c r="K85" s="327">
        <f>J85/1000000</f>
        <v>0.0015</v>
      </c>
      <c r="L85" s="326">
        <v>212</v>
      </c>
      <c r="M85" s="326">
        <v>176</v>
      </c>
      <c r="N85" s="326">
        <f>L85-M85</f>
        <v>36</v>
      </c>
      <c r="O85" s="326">
        <f>$F85*N85</f>
        <v>18000</v>
      </c>
      <c r="P85" s="327">
        <f>O85/1000000</f>
        <v>0.018</v>
      </c>
      <c r="Q85" s="439"/>
    </row>
    <row r="86" spans="2:17" ht="15.75" customHeight="1">
      <c r="B86" s="292" t="s">
        <v>67</v>
      </c>
      <c r="C86" s="321"/>
      <c r="D86" s="335"/>
      <c r="E86" s="335"/>
      <c r="F86" s="321"/>
      <c r="G86" s="325"/>
      <c r="H86" s="326"/>
      <c r="I86" s="326"/>
      <c r="J86" s="326"/>
      <c r="K86" s="327"/>
      <c r="L86" s="326"/>
      <c r="M86" s="326"/>
      <c r="N86" s="326"/>
      <c r="O86" s="326"/>
      <c r="P86" s="327"/>
      <c r="Q86" s="439"/>
    </row>
    <row r="87" spans="1:17" ht="15.75" customHeight="1">
      <c r="A87" s="266">
        <v>56</v>
      </c>
      <c r="B87" s="460" t="s">
        <v>60</v>
      </c>
      <c r="C87" s="321">
        <v>4902568</v>
      </c>
      <c r="D87" s="461" t="s">
        <v>12</v>
      </c>
      <c r="E87" s="312" t="s">
        <v>325</v>
      </c>
      <c r="F87" s="321">
        <v>100</v>
      </c>
      <c r="G87" s="325">
        <v>996383</v>
      </c>
      <c r="H87" s="326">
        <v>996383</v>
      </c>
      <c r="I87" s="326">
        <f>G87-H87</f>
        <v>0</v>
      </c>
      <c r="J87" s="326">
        <f>$F87*I87</f>
        <v>0</v>
      </c>
      <c r="K87" s="327">
        <f>J87/1000000</f>
        <v>0</v>
      </c>
      <c r="L87" s="326">
        <v>3574</v>
      </c>
      <c r="M87" s="326">
        <v>3854</v>
      </c>
      <c r="N87" s="326">
        <f>L87-M87</f>
        <v>-280</v>
      </c>
      <c r="O87" s="326">
        <f>$F87*N87</f>
        <v>-28000</v>
      </c>
      <c r="P87" s="327">
        <f>O87/1000000</f>
        <v>-0.028</v>
      </c>
      <c r="Q87" s="451"/>
    </row>
    <row r="88" spans="2:17" ht="15.75" customHeight="1">
      <c r="B88" s="292" t="s">
        <v>68</v>
      </c>
      <c r="C88" s="321"/>
      <c r="D88" s="335"/>
      <c r="E88" s="335"/>
      <c r="F88" s="321"/>
      <c r="G88" s="325"/>
      <c r="H88" s="326"/>
      <c r="I88" s="326"/>
      <c r="J88" s="326"/>
      <c r="K88" s="327"/>
      <c r="L88" s="326"/>
      <c r="M88" s="326"/>
      <c r="N88" s="326"/>
      <c r="O88" s="326"/>
      <c r="P88" s="327"/>
      <c r="Q88" s="439"/>
    </row>
    <row r="89" spans="1:17" ht="15.75" customHeight="1">
      <c r="A89" s="266">
        <v>57</v>
      </c>
      <c r="B89" s="460" t="s">
        <v>69</v>
      </c>
      <c r="C89" s="321">
        <v>4902540</v>
      </c>
      <c r="D89" s="461" t="s">
        <v>12</v>
      </c>
      <c r="E89" s="312" t="s">
        <v>325</v>
      </c>
      <c r="F89" s="321">
        <v>100</v>
      </c>
      <c r="G89" s="325">
        <v>7541</v>
      </c>
      <c r="H89" s="326">
        <v>7524</v>
      </c>
      <c r="I89" s="326">
        <f>G89-H89</f>
        <v>17</v>
      </c>
      <c r="J89" s="326">
        <f>$F89*I89</f>
        <v>1700</v>
      </c>
      <c r="K89" s="327">
        <f>J89/1000000</f>
        <v>0.0017</v>
      </c>
      <c r="L89" s="326">
        <v>12256</v>
      </c>
      <c r="M89" s="326">
        <v>11908</v>
      </c>
      <c r="N89" s="326">
        <f>L89-M89</f>
        <v>348</v>
      </c>
      <c r="O89" s="326">
        <f>$F89*N89</f>
        <v>34800</v>
      </c>
      <c r="P89" s="327">
        <f>O89/1000000</f>
        <v>0.0348</v>
      </c>
      <c r="Q89" s="451"/>
    </row>
    <row r="90" spans="1:17" ht="15.75" customHeight="1">
      <c r="A90" s="441">
        <v>58</v>
      </c>
      <c r="B90" s="460" t="s">
        <v>70</v>
      </c>
      <c r="C90" s="321">
        <v>4902520</v>
      </c>
      <c r="D90" s="461" t="s">
        <v>12</v>
      </c>
      <c r="E90" s="312" t="s">
        <v>325</v>
      </c>
      <c r="F90" s="321">
        <v>100</v>
      </c>
      <c r="G90" s="325">
        <v>9398</v>
      </c>
      <c r="H90" s="326">
        <v>9342</v>
      </c>
      <c r="I90" s="326">
        <f>G90-H90</f>
        <v>56</v>
      </c>
      <c r="J90" s="326">
        <f>$F90*I90</f>
        <v>5600</v>
      </c>
      <c r="K90" s="327">
        <f>J90/1000000</f>
        <v>0.0056</v>
      </c>
      <c r="L90" s="326">
        <v>2439</v>
      </c>
      <c r="M90" s="326">
        <v>2122</v>
      </c>
      <c r="N90" s="326">
        <f>L90-M90</f>
        <v>317</v>
      </c>
      <c r="O90" s="326">
        <f>$F90*N90</f>
        <v>31700</v>
      </c>
      <c r="P90" s="327">
        <f>O90/1000000</f>
        <v>0.0317</v>
      </c>
      <c r="Q90" s="439"/>
    </row>
    <row r="91" spans="1:17" ht="15.75" customHeight="1">
      <c r="A91" s="266">
        <v>59</v>
      </c>
      <c r="B91" s="460" t="s">
        <v>71</v>
      </c>
      <c r="C91" s="321">
        <v>4902536</v>
      </c>
      <c r="D91" s="461" t="s">
        <v>12</v>
      </c>
      <c r="E91" s="312" t="s">
        <v>325</v>
      </c>
      <c r="F91" s="321">
        <v>100</v>
      </c>
      <c r="G91" s="325">
        <v>28720</v>
      </c>
      <c r="H91" s="326">
        <v>28669</v>
      </c>
      <c r="I91" s="326">
        <f>G91-H91</f>
        <v>51</v>
      </c>
      <c r="J91" s="326">
        <f>$F91*I91</f>
        <v>5100</v>
      </c>
      <c r="K91" s="327">
        <f>J91/1000000</f>
        <v>0.0051</v>
      </c>
      <c r="L91" s="326">
        <v>8005</v>
      </c>
      <c r="M91" s="326">
        <v>7726</v>
      </c>
      <c r="N91" s="326">
        <f>L91-M91</f>
        <v>279</v>
      </c>
      <c r="O91" s="326">
        <f>$F91*N91</f>
        <v>27900</v>
      </c>
      <c r="P91" s="327">
        <f>O91/1000000</f>
        <v>0.0279</v>
      </c>
      <c r="Q91" s="451"/>
    </row>
    <row r="92" spans="1:17" ht="15.75" customHeight="1">
      <c r="A92" s="441"/>
      <c r="B92" s="292" t="s">
        <v>31</v>
      </c>
      <c r="C92" s="321"/>
      <c r="D92" s="335"/>
      <c r="E92" s="335"/>
      <c r="F92" s="321"/>
      <c r="G92" s="325"/>
      <c r="H92" s="326"/>
      <c r="I92" s="326"/>
      <c r="J92" s="326"/>
      <c r="K92" s="327"/>
      <c r="L92" s="326"/>
      <c r="M92" s="326"/>
      <c r="N92" s="326"/>
      <c r="O92" s="326"/>
      <c r="P92" s="327"/>
      <c r="Q92" s="439"/>
    </row>
    <row r="93" spans="1:17" ht="15.75" customHeight="1">
      <c r="A93" s="441">
        <v>60</v>
      </c>
      <c r="B93" s="460" t="s">
        <v>66</v>
      </c>
      <c r="C93" s="321">
        <v>4864797</v>
      </c>
      <c r="D93" s="461" t="s">
        <v>12</v>
      </c>
      <c r="E93" s="312" t="s">
        <v>325</v>
      </c>
      <c r="F93" s="321">
        <v>100</v>
      </c>
      <c r="G93" s="325">
        <v>53067</v>
      </c>
      <c r="H93" s="326">
        <v>52958</v>
      </c>
      <c r="I93" s="326">
        <f>G93-H93</f>
        <v>109</v>
      </c>
      <c r="J93" s="326">
        <f>$F93*I93</f>
        <v>10900</v>
      </c>
      <c r="K93" s="327">
        <f>J93/1000000</f>
        <v>0.0109</v>
      </c>
      <c r="L93" s="326">
        <v>1525</v>
      </c>
      <c r="M93" s="326">
        <v>1504</v>
      </c>
      <c r="N93" s="326">
        <f>L93-M93</f>
        <v>21</v>
      </c>
      <c r="O93" s="326">
        <f>$F93*N93</f>
        <v>2100</v>
      </c>
      <c r="P93" s="327">
        <f>O93/1000000</f>
        <v>0.0021</v>
      </c>
      <c r="Q93" s="439"/>
    </row>
    <row r="94" spans="1:17" ht="15.75" customHeight="1">
      <c r="A94" s="442">
        <v>61</v>
      </c>
      <c r="B94" s="460" t="s">
        <v>223</v>
      </c>
      <c r="C94" s="321">
        <v>4865074</v>
      </c>
      <c r="D94" s="461" t="s">
        <v>12</v>
      </c>
      <c r="E94" s="312" t="s">
        <v>325</v>
      </c>
      <c r="F94" s="321">
        <v>133.33</v>
      </c>
      <c r="G94" s="325">
        <v>999703</v>
      </c>
      <c r="H94" s="326">
        <v>999713</v>
      </c>
      <c r="I94" s="326">
        <f>G94-H94</f>
        <v>-10</v>
      </c>
      <c r="J94" s="326">
        <f>$F94*I94</f>
        <v>-1333.3000000000002</v>
      </c>
      <c r="K94" s="327">
        <f>J94/1000000</f>
        <v>-0.0013333000000000002</v>
      </c>
      <c r="L94" s="326">
        <v>263</v>
      </c>
      <c r="M94" s="326">
        <v>251</v>
      </c>
      <c r="N94" s="326">
        <f>L94-M94</f>
        <v>12</v>
      </c>
      <c r="O94" s="326">
        <f>$F94*N94</f>
        <v>1599.96</v>
      </c>
      <c r="P94" s="327">
        <f>O94/1000000</f>
        <v>0.00159996</v>
      </c>
      <c r="Q94" s="439"/>
    </row>
    <row r="95" spans="1:17" ht="15.75" customHeight="1">
      <c r="A95" s="442">
        <v>62</v>
      </c>
      <c r="B95" s="460" t="s">
        <v>76</v>
      </c>
      <c r="C95" s="321">
        <v>4902528</v>
      </c>
      <c r="D95" s="461" t="s">
        <v>12</v>
      </c>
      <c r="E95" s="312" t="s">
        <v>325</v>
      </c>
      <c r="F95" s="321">
        <v>-300</v>
      </c>
      <c r="G95" s="325">
        <v>76</v>
      </c>
      <c r="H95" s="326">
        <v>76</v>
      </c>
      <c r="I95" s="326">
        <f>G95-H95</f>
        <v>0</v>
      </c>
      <c r="J95" s="326">
        <f>$F95*I95</f>
        <v>0</v>
      </c>
      <c r="K95" s="327">
        <f>J95/1000000</f>
        <v>0</v>
      </c>
      <c r="L95" s="326">
        <v>663</v>
      </c>
      <c r="M95" s="326">
        <v>663</v>
      </c>
      <c r="N95" s="326">
        <f>L95-M95</f>
        <v>0</v>
      </c>
      <c r="O95" s="326">
        <f>$F95*N95</f>
        <v>0</v>
      </c>
      <c r="P95" s="327">
        <f>O95/1000000</f>
        <v>0</v>
      </c>
      <c r="Q95" s="439"/>
    </row>
    <row r="96" spans="2:16" ht="15.75" customHeight="1">
      <c r="B96" s="330" t="s">
        <v>72</v>
      </c>
      <c r="C96" s="320"/>
      <c r="D96" s="332"/>
      <c r="E96" s="332"/>
      <c r="F96" s="320"/>
      <c r="G96" s="325"/>
      <c r="H96" s="326"/>
      <c r="I96" s="326"/>
      <c r="J96" s="326"/>
      <c r="K96" s="327"/>
      <c r="L96" s="326"/>
      <c r="M96" s="326"/>
      <c r="N96" s="326"/>
      <c r="O96" s="326"/>
      <c r="P96" s="327"/>
    </row>
    <row r="97" spans="1:17" ht="16.5">
      <c r="A97" s="442">
        <v>63</v>
      </c>
      <c r="B97" s="741" t="s">
        <v>73</v>
      </c>
      <c r="C97" s="320">
        <v>4902577</v>
      </c>
      <c r="D97" s="332" t="s">
        <v>12</v>
      </c>
      <c r="E97" s="312" t="s">
        <v>325</v>
      </c>
      <c r="F97" s="320">
        <v>-400</v>
      </c>
      <c r="G97" s="325">
        <v>995632</v>
      </c>
      <c r="H97" s="326">
        <v>995632</v>
      </c>
      <c r="I97" s="326">
        <f>G97-H97</f>
        <v>0</v>
      </c>
      <c r="J97" s="326">
        <f>$F97*I97</f>
        <v>0</v>
      </c>
      <c r="K97" s="327">
        <f>J97/1000000</f>
        <v>0</v>
      </c>
      <c r="L97" s="326">
        <v>61</v>
      </c>
      <c r="M97" s="326">
        <v>61</v>
      </c>
      <c r="N97" s="326">
        <f>L97-M97</f>
        <v>0</v>
      </c>
      <c r="O97" s="326">
        <f>$F97*N97</f>
        <v>0</v>
      </c>
      <c r="P97" s="327">
        <f>O97/1000000</f>
        <v>0</v>
      </c>
      <c r="Q97" s="742"/>
    </row>
    <row r="98" spans="1:17" ht="16.5">
      <c r="A98" s="442">
        <v>64</v>
      </c>
      <c r="B98" s="741" t="s">
        <v>74</v>
      </c>
      <c r="C98" s="320">
        <v>4902525</v>
      </c>
      <c r="D98" s="332" t="s">
        <v>12</v>
      </c>
      <c r="E98" s="312" t="s">
        <v>325</v>
      </c>
      <c r="F98" s="320">
        <v>400</v>
      </c>
      <c r="G98" s="325">
        <v>999880</v>
      </c>
      <c r="H98" s="326">
        <v>999880</v>
      </c>
      <c r="I98" s="326">
        <f>G98-H98</f>
        <v>0</v>
      </c>
      <c r="J98" s="326">
        <f>$F98*I98</f>
        <v>0</v>
      </c>
      <c r="K98" s="327">
        <f>J98/1000000</f>
        <v>0</v>
      </c>
      <c r="L98" s="326">
        <v>999439</v>
      </c>
      <c r="M98" s="326">
        <v>999439</v>
      </c>
      <c r="N98" s="326">
        <f>L98-M98</f>
        <v>0</v>
      </c>
      <c r="O98" s="326">
        <f>$F98*N98</f>
        <v>0</v>
      </c>
      <c r="P98" s="327">
        <f>O98/1000000</f>
        <v>0</v>
      </c>
      <c r="Q98" s="451"/>
    </row>
    <row r="99" spans="2:17" ht="16.5">
      <c r="B99" s="292" t="s">
        <v>362</v>
      </c>
      <c r="C99" s="320"/>
      <c r="D99" s="332"/>
      <c r="E99" s="312"/>
      <c r="F99" s="320"/>
      <c r="G99" s="325"/>
      <c r="H99" s="326"/>
      <c r="I99" s="326"/>
      <c r="J99" s="326"/>
      <c r="K99" s="327"/>
      <c r="L99" s="326"/>
      <c r="M99" s="326"/>
      <c r="N99" s="326"/>
      <c r="O99" s="326"/>
      <c r="P99" s="327"/>
      <c r="Q99" s="439"/>
    </row>
    <row r="100" spans="1:17" ht="18">
      <c r="A100" s="442">
        <v>65</v>
      </c>
      <c r="B100" s="460" t="s">
        <v>368</v>
      </c>
      <c r="C100" s="298">
        <v>4864983</v>
      </c>
      <c r="D100" s="121" t="s">
        <v>12</v>
      </c>
      <c r="E100" s="93" t="s">
        <v>325</v>
      </c>
      <c r="F100" s="394">
        <v>800</v>
      </c>
      <c r="G100" s="325">
        <v>972530</v>
      </c>
      <c r="H100" s="326">
        <v>972782</v>
      </c>
      <c r="I100" s="307">
        <f>G100-H100</f>
        <v>-252</v>
      </c>
      <c r="J100" s="307">
        <f>$F100*I100</f>
        <v>-201600</v>
      </c>
      <c r="K100" s="307">
        <f>J100/1000000</f>
        <v>-0.2016</v>
      </c>
      <c r="L100" s="325">
        <v>999766</v>
      </c>
      <c r="M100" s="326">
        <v>999760</v>
      </c>
      <c r="N100" s="307">
        <f>L100-M100</f>
        <v>6</v>
      </c>
      <c r="O100" s="307">
        <f>$F100*N100</f>
        <v>4800</v>
      </c>
      <c r="P100" s="307">
        <f>O100/1000000</f>
        <v>0.0048</v>
      </c>
      <c r="Q100" s="439"/>
    </row>
    <row r="101" spans="1:17" ht="18">
      <c r="A101" s="442">
        <v>66</v>
      </c>
      <c r="B101" s="460" t="s">
        <v>378</v>
      </c>
      <c r="C101" s="298">
        <v>4864950</v>
      </c>
      <c r="D101" s="121" t="s">
        <v>12</v>
      </c>
      <c r="E101" s="93" t="s">
        <v>325</v>
      </c>
      <c r="F101" s="394">
        <v>2000</v>
      </c>
      <c r="G101" s="325">
        <v>996606</v>
      </c>
      <c r="H101" s="326">
        <v>996718</v>
      </c>
      <c r="I101" s="307">
        <f>G101-H101</f>
        <v>-112</v>
      </c>
      <c r="J101" s="307">
        <f>$F101*I101</f>
        <v>-224000</v>
      </c>
      <c r="K101" s="307">
        <f>J101/1000000</f>
        <v>-0.224</v>
      </c>
      <c r="L101" s="325">
        <v>1055</v>
      </c>
      <c r="M101" s="326">
        <v>1055</v>
      </c>
      <c r="N101" s="307">
        <f>L101-M101</f>
        <v>0</v>
      </c>
      <c r="O101" s="307">
        <f>$F101*N101</f>
        <v>0</v>
      </c>
      <c r="P101" s="307">
        <f>O101/1000000</f>
        <v>0</v>
      </c>
      <c r="Q101" s="439"/>
    </row>
    <row r="102" spans="2:17" ht="18">
      <c r="B102" s="292" t="s">
        <v>392</v>
      </c>
      <c r="C102" s="298"/>
      <c r="D102" s="121"/>
      <c r="E102" s="93"/>
      <c r="F102" s="320"/>
      <c r="G102" s="325"/>
      <c r="H102" s="326"/>
      <c r="I102" s="307"/>
      <c r="J102" s="307"/>
      <c r="K102" s="307"/>
      <c r="L102" s="325"/>
      <c r="M102" s="326"/>
      <c r="N102" s="307"/>
      <c r="O102" s="307"/>
      <c r="P102" s="307"/>
      <c r="Q102" s="439"/>
    </row>
    <row r="103" spans="1:17" ht="18">
      <c r="A103" s="442">
        <v>67</v>
      </c>
      <c r="B103" s="460" t="s">
        <v>393</v>
      </c>
      <c r="C103" s="298">
        <v>4864810</v>
      </c>
      <c r="D103" s="121" t="s">
        <v>12</v>
      </c>
      <c r="E103" s="93" t="s">
        <v>325</v>
      </c>
      <c r="F103" s="394">
        <v>200</v>
      </c>
      <c r="G103" s="325">
        <v>980622</v>
      </c>
      <c r="H103" s="326">
        <v>980571</v>
      </c>
      <c r="I103" s="326">
        <f>G103-H103</f>
        <v>51</v>
      </c>
      <c r="J103" s="326">
        <f>$F103*I103</f>
        <v>10200</v>
      </c>
      <c r="K103" s="326">
        <f>J103/1000000</f>
        <v>0.0102</v>
      </c>
      <c r="L103" s="325">
        <v>377</v>
      </c>
      <c r="M103" s="326">
        <v>380</v>
      </c>
      <c r="N103" s="326">
        <f>L103-M103</f>
        <v>-3</v>
      </c>
      <c r="O103" s="326">
        <f>$F103*N103</f>
        <v>-600</v>
      </c>
      <c r="P103" s="327">
        <f>O103/1000000</f>
        <v>-0.0006</v>
      </c>
      <c r="Q103" s="439"/>
    </row>
    <row r="104" spans="1:17" s="472" customFormat="1" ht="18">
      <c r="A104" s="349">
        <v>68</v>
      </c>
      <c r="B104" s="675" t="s">
        <v>394</v>
      </c>
      <c r="C104" s="298">
        <v>4864901</v>
      </c>
      <c r="D104" s="121" t="s">
        <v>12</v>
      </c>
      <c r="E104" s="93" t="s">
        <v>325</v>
      </c>
      <c r="F104" s="320">
        <v>250</v>
      </c>
      <c r="G104" s="325">
        <v>998287</v>
      </c>
      <c r="H104" s="326">
        <v>998262</v>
      </c>
      <c r="I104" s="307">
        <f>G104-H104</f>
        <v>25</v>
      </c>
      <c r="J104" s="307">
        <f>$F104*I104</f>
        <v>6250</v>
      </c>
      <c r="K104" s="307">
        <f>J104/1000000</f>
        <v>0.00625</v>
      </c>
      <c r="L104" s="325">
        <v>340</v>
      </c>
      <c r="M104" s="326">
        <v>325</v>
      </c>
      <c r="N104" s="307">
        <f>L104-M104</f>
        <v>15</v>
      </c>
      <c r="O104" s="307">
        <f>$F104*N104</f>
        <v>3750</v>
      </c>
      <c r="P104" s="307">
        <f>O104/1000000</f>
        <v>0.00375</v>
      </c>
      <c r="Q104" s="439"/>
    </row>
    <row r="105" spans="1:17" s="472" customFormat="1" ht="18">
      <c r="A105" s="349"/>
      <c r="B105" s="331" t="s">
        <v>433</v>
      </c>
      <c r="C105" s="298"/>
      <c r="D105" s="121"/>
      <c r="E105" s="93"/>
      <c r="F105" s="320"/>
      <c r="G105" s="325"/>
      <c r="H105" s="326"/>
      <c r="I105" s="307"/>
      <c r="J105" s="307"/>
      <c r="K105" s="307"/>
      <c r="L105" s="325"/>
      <c r="M105" s="326"/>
      <c r="N105" s="307"/>
      <c r="O105" s="307"/>
      <c r="P105" s="307"/>
      <c r="Q105" s="439"/>
    </row>
    <row r="106" spans="1:17" s="472" customFormat="1" ht="18">
      <c r="A106" s="349">
        <v>69</v>
      </c>
      <c r="B106" s="675" t="s">
        <v>439</v>
      </c>
      <c r="C106" s="298">
        <v>4864960</v>
      </c>
      <c r="D106" s="121" t="s">
        <v>12</v>
      </c>
      <c r="E106" s="93" t="s">
        <v>325</v>
      </c>
      <c r="F106" s="320">
        <v>1000</v>
      </c>
      <c r="G106" s="325">
        <v>993029</v>
      </c>
      <c r="H106" s="326">
        <v>993091</v>
      </c>
      <c r="I106" s="326">
        <f>G106-H106</f>
        <v>-62</v>
      </c>
      <c r="J106" s="326">
        <f>$F106*I106</f>
        <v>-62000</v>
      </c>
      <c r="K106" s="326">
        <f>J106/1000000</f>
        <v>-0.062</v>
      </c>
      <c r="L106" s="325">
        <v>2218</v>
      </c>
      <c r="M106" s="326">
        <v>2349</v>
      </c>
      <c r="N106" s="326">
        <f>L106-M106</f>
        <v>-131</v>
      </c>
      <c r="O106" s="326">
        <f>$F106*N106</f>
        <v>-131000</v>
      </c>
      <c r="P106" s="327">
        <f>O106/1000000</f>
        <v>-0.131</v>
      </c>
      <c r="Q106" s="439"/>
    </row>
    <row r="107" spans="1:17" ht="18">
      <c r="A107" s="349">
        <v>70</v>
      </c>
      <c r="B107" s="675" t="s">
        <v>440</v>
      </c>
      <c r="C107" s="298">
        <v>5128441</v>
      </c>
      <c r="D107" s="121" t="s">
        <v>12</v>
      </c>
      <c r="E107" s="93" t="s">
        <v>325</v>
      </c>
      <c r="F107" s="524">
        <v>750</v>
      </c>
      <c r="G107" s="325">
        <v>1819</v>
      </c>
      <c r="H107" s="326">
        <v>1817</v>
      </c>
      <c r="I107" s="326">
        <f>G107-H107</f>
        <v>2</v>
      </c>
      <c r="J107" s="326">
        <f>$F107*I107</f>
        <v>1500</v>
      </c>
      <c r="K107" s="326">
        <f>J107/1000000</f>
        <v>0.0015</v>
      </c>
      <c r="L107" s="325">
        <v>3300</v>
      </c>
      <c r="M107" s="326">
        <v>3295</v>
      </c>
      <c r="N107" s="326">
        <f>L107-M107</f>
        <v>5</v>
      </c>
      <c r="O107" s="326">
        <f>$F107*N107</f>
        <v>3750</v>
      </c>
      <c r="P107" s="327">
        <f>O107/1000000</f>
        <v>0.00375</v>
      </c>
      <c r="Q107" s="439"/>
    </row>
    <row r="108" spans="2:92" s="475" customFormat="1" ht="15.75" thickBot="1">
      <c r="B108" s="714"/>
      <c r="G108" s="437"/>
      <c r="H108" s="438"/>
      <c r="I108" s="713"/>
      <c r="J108" s="713"/>
      <c r="K108" s="713"/>
      <c r="L108" s="437"/>
      <c r="M108" s="438"/>
      <c r="N108" s="713"/>
      <c r="O108" s="713"/>
      <c r="P108" s="713"/>
      <c r="Q108" s="575"/>
      <c r="R108" s="472"/>
      <c r="S108" s="472"/>
      <c r="T108" s="472"/>
      <c r="U108" s="472"/>
      <c r="V108" s="472"/>
      <c r="W108" s="472"/>
      <c r="X108" s="472"/>
      <c r="Y108" s="472"/>
      <c r="Z108" s="472"/>
      <c r="AA108" s="472"/>
      <c r="AB108" s="472"/>
      <c r="AC108" s="472"/>
      <c r="AD108" s="472"/>
      <c r="AE108" s="472"/>
      <c r="AF108" s="472"/>
      <c r="AG108" s="472"/>
      <c r="AH108" s="472"/>
      <c r="AI108" s="472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  <c r="BI108" s="472"/>
      <c r="BJ108" s="472"/>
      <c r="BK108" s="472"/>
      <c r="BL108" s="472"/>
      <c r="BM108" s="472"/>
      <c r="BN108" s="472"/>
      <c r="BO108" s="472"/>
      <c r="BP108" s="472"/>
      <c r="BQ108" s="472"/>
      <c r="BR108" s="472"/>
      <c r="BS108" s="472"/>
      <c r="BT108" s="472"/>
      <c r="BU108" s="472"/>
      <c r="BV108" s="472"/>
      <c r="BW108" s="472"/>
      <c r="BX108" s="472"/>
      <c r="BY108" s="472"/>
      <c r="BZ108" s="472"/>
      <c r="CA108" s="472"/>
      <c r="CB108" s="472"/>
      <c r="CC108" s="472"/>
      <c r="CD108" s="472"/>
      <c r="CE108" s="472"/>
      <c r="CF108" s="472"/>
      <c r="CG108" s="472"/>
      <c r="CH108" s="472"/>
      <c r="CI108" s="472"/>
      <c r="CJ108" s="472"/>
      <c r="CK108" s="472"/>
      <c r="CL108" s="472"/>
      <c r="CM108" s="472"/>
      <c r="CN108" s="472"/>
    </row>
    <row r="109" spans="2:16" ht="18.75" thickTop="1">
      <c r="B109" s="148" t="s">
        <v>222</v>
      </c>
      <c r="G109" s="326"/>
      <c r="H109" s="326"/>
      <c r="I109" s="524"/>
      <c r="J109" s="524"/>
      <c r="K109" s="408">
        <f>SUM(K7:K108)</f>
        <v>-25.27956576</v>
      </c>
      <c r="L109" s="326"/>
      <c r="M109" s="326"/>
      <c r="N109" s="524"/>
      <c r="O109" s="524"/>
      <c r="P109" s="408">
        <f>SUM(P7:P108)</f>
        <v>-0.30058663000000013</v>
      </c>
    </row>
    <row r="110" spans="2:16" ht="15">
      <c r="B110" s="15"/>
      <c r="G110" s="326"/>
      <c r="H110" s="326"/>
      <c r="I110" s="524"/>
      <c r="J110" s="524"/>
      <c r="K110" s="524"/>
      <c r="L110" s="326"/>
      <c r="M110" s="326"/>
      <c r="N110" s="524"/>
      <c r="O110" s="524"/>
      <c r="P110" s="524"/>
    </row>
    <row r="111" spans="2:16" ht="15">
      <c r="B111" s="15"/>
      <c r="G111" s="326"/>
      <c r="H111" s="326"/>
      <c r="I111" s="524"/>
      <c r="J111" s="524"/>
      <c r="K111" s="524"/>
      <c r="L111" s="326"/>
      <c r="M111" s="326"/>
      <c r="N111" s="524"/>
      <c r="O111" s="524"/>
      <c r="P111" s="524"/>
    </row>
    <row r="112" spans="2:16" ht="15">
      <c r="B112" s="15"/>
      <c r="G112" s="326"/>
      <c r="H112" s="326"/>
      <c r="I112" s="524"/>
      <c r="J112" s="524"/>
      <c r="K112" s="524"/>
      <c r="L112" s="326"/>
      <c r="M112" s="326"/>
      <c r="N112" s="524"/>
      <c r="O112" s="524"/>
      <c r="P112" s="524"/>
    </row>
    <row r="113" spans="2:16" ht="15">
      <c r="B113" s="15"/>
      <c r="G113" s="326"/>
      <c r="H113" s="326"/>
      <c r="I113" s="524"/>
      <c r="J113" s="524"/>
      <c r="K113" s="524"/>
      <c r="L113" s="326"/>
      <c r="M113" s="326"/>
      <c r="N113" s="524"/>
      <c r="O113" s="524"/>
      <c r="P113" s="524"/>
    </row>
    <row r="114" spans="2:16" ht="15">
      <c r="B114" s="15"/>
      <c r="G114" s="326"/>
      <c r="H114" s="326"/>
      <c r="I114" s="524"/>
      <c r="J114" s="524"/>
      <c r="K114" s="524"/>
      <c r="L114" s="326"/>
      <c r="M114" s="326"/>
      <c r="N114" s="524"/>
      <c r="O114" s="524"/>
      <c r="P114" s="524"/>
    </row>
    <row r="115" spans="1:16" ht="15.75">
      <c r="A115" s="14"/>
      <c r="G115" s="326"/>
      <c r="H115" s="326"/>
      <c r="I115" s="524"/>
      <c r="J115" s="524"/>
      <c r="K115" s="524"/>
      <c r="L115" s="326"/>
      <c r="M115" s="326"/>
      <c r="N115" s="524"/>
      <c r="O115" s="524"/>
      <c r="P115" s="524"/>
    </row>
    <row r="116" spans="1:17" ht="24" thickBot="1">
      <c r="A116" s="178" t="s">
        <v>221</v>
      </c>
      <c r="G116" s="326"/>
      <c r="H116" s="326"/>
      <c r="I116" s="79" t="s">
        <v>374</v>
      </c>
      <c r="J116" s="472"/>
      <c r="K116" s="472"/>
      <c r="L116" s="326"/>
      <c r="M116" s="326"/>
      <c r="N116" s="79" t="s">
        <v>375</v>
      </c>
      <c r="O116" s="472"/>
      <c r="P116" s="472"/>
      <c r="Q116" s="525" t="str">
        <f>Q1</f>
        <v>MAY-2020</v>
      </c>
    </row>
    <row r="117" spans="1:17" ht="39" customHeight="1" thickBot="1" thickTop="1">
      <c r="A117" s="516" t="s">
        <v>8</v>
      </c>
      <c r="B117" s="494" t="s">
        <v>9</v>
      </c>
      <c r="C117" s="495" t="s">
        <v>1</v>
      </c>
      <c r="D117" s="495" t="s">
        <v>2</v>
      </c>
      <c r="E117" s="495" t="s">
        <v>3</v>
      </c>
      <c r="F117" s="495" t="s">
        <v>10</v>
      </c>
      <c r="G117" s="493" t="str">
        <f>G5</f>
        <v>FINAL READING 31/05/2020</v>
      </c>
      <c r="H117" s="495" t="str">
        <f>H5</f>
        <v>INTIAL READING 01/05/2020</v>
      </c>
      <c r="I117" s="495" t="s">
        <v>4</v>
      </c>
      <c r="J117" s="495" t="s">
        <v>5</v>
      </c>
      <c r="K117" s="517" t="s">
        <v>6</v>
      </c>
      <c r="L117" s="493" t="str">
        <f>L5</f>
        <v>FINAL READING 31/05/2020</v>
      </c>
      <c r="M117" s="495" t="str">
        <f>M5</f>
        <v>INTIAL READING 01/05/2020</v>
      </c>
      <c r="N117" s="495" t="s">
        <v>4</v>
      </c>
      <c r="O117" s="495" t="s">
        <v>5</v>
      </c>
      <c r="P117" s="517" t="s">
        <v>6</v>
      </c>
      <c r="Q117" s="517" t="s">
        <v>288</v>
      </c>
    </row>
    <row r="118" spans="1:16" ht="7.5" customHeight="1" hidden="1" thickBot="1" thickTop="1">
      <c r="A118" s="12"/>
      <c r="B118" s="11"/>
      <c r="C118" s="10"/>
      <c r="D118" s="10"/>
      <c r="E118" s="10"/>
      <c r="F118" s="10"/>
      <c r="G118" s="326"/>
      <c r="H118" s="326"/>
      <c r="I118" s="524"/>
      <c r="J118" s="524"/>
      <c r="K118" s="524"/>
      <c r="L118" s="326"/>
      <c r="M118" s="326"/>
      <c r="N118" s="524"/>
      <c r="O118" s="524"/>
      <c r="P118" s="524"/>
    </row>
    <row r="119" spans="1:17" ht="15.75" customHeight="1" thickTop="1">
      <c r="A119" s="322"/>
      <c r="B119" s="323" t="s">
        <v>26</v>
      </c>
      <c r="C119" s="310"/>
      <c r="D119" s="304"/>
      <c r="E119" s="304"/>
      <c r="F119" s="304"/>
      <c r="G119" s="326"/>
      <c r="H119" s="326"/>
      <c r="I119" s="527"/>
      <c r="J119" s="527"/>
      <c r="K119" s="528"/>
      <c r="L119" s="326"/>
      <c r="M119" s="326"/>
      <c r="N119" s="527"/>
      <c r="O119" s="527"/>
      <c r="P119" s="528"/>
      <c r="Q119" s="523"/>
    </row>
    <row r="120" spans="1:17" ht="15.75" customHeight="1">
      <c r="A120" s="309">
        <v>1</v>
      </c>
      <c r="B120" s="329" t="s">
        <v>75</v>
      </c>
      <c r="C120" s="320">
        <v>5295192</v>
      </c>
      <c r="D120" s="312" t="s">
        <v>12</v>
      </c>
      <c r="E120" s="312" t="s">
        <v>325</v>
      </c>
      <c r="F120" s="320">
        <v>-100</v>
      </c>
      <c r="G120" s="325">
        <v>15325</v>
      </c>
      <c r="H120" s="326">
        <v>15301</v>
      </c>
      <c r="I120" s="326">
        <f>G120-H120</f>
        <v>24</v>
      </c>
      <c r="J120" s="326">
        <f>$F120*I120</f>
        <v>-2400</v>
      </c>
      <c r="K120" s="327">
        <f>J120/1000000</f>
        <v>-0.0024</v>
      </c>
      <c r="L120" s="326">
        <v>120210</v>
      </c>
      <c r="M120" s="326">
        <v>119617</v>
      </c>
      <c r="N120" s="326">
        <f>L120-M120</f>
        <v>593</v>
      </c>
      <c r="O120" s="326">
        <f>$F120*N120</f>
        <v>-59300</v>
      </c>
      <c r="P120" s="327">
        <f>O120/1000000</f>
        <v>-0.0593</v>
      </c>
      <c r="Q120" s="439"/>
    </row>
    <row r="121" spans="1:17" ht="16.5">
      <c r="A121" s="309"/>
      <c r="B121" s="330" t="s">
        <v>38</v>
      </c>
      <c r="C121" s="320"/>
      <c r="D121" s="333"/>
      <c r="E121" s="333"/>
      <c r="F121" s="320"/>
      <c r="G121" s="325"/>
      <c r="H121" s="326"/>
      <c r="I121" s="326"/>
      <c r="J121" s="326"/>
      <c r="K121" s="327"/>
      <c r="L121" s="326"/>
      <c r="M121" s="326"/>
      <c r="N121" s="326"/>
      <c r="O121" s="326"/>
      <c r="P121" s="327"/>
      <c r="Q121" s="439"/>
    </row>
    <row r="122" spans="1:17" ht="16.5">
      <c r="A122" s="309">
        <v>2</v>
      </c>
      <c r="B122" s="329" t="s">
        <v>39</v>
      </c>
      <c r="C122" s="320">
        <v>4864787</v>
      </c>
      <c r="D122" s="332" t="s">
        <v>12</v>
      </c>
      <c r="E122" s="312" t="s">
        <v>325</v>
      </c>
      <c r="F122" s="320">
        <v>-800</v>
      </c>
      <c r="G122" s="325">
        <v>267</v>
      </c>
      <c r="H122" s="326">
        <v>179</v>
      </c>
      <c r="I122" s="326">
        <f>G122-H122</f>
        <v>88</v>
      </c>
      <c r="J122" s="326">
        <f>$F122*I122</f>
        <v>-70400</v>
      </c>
      <c r="K122" s="327">
        <f>J122/1000000</f>
        <v>-0.0704</v>
      </c>
      <c r="L122" s="326">
        <v>547</v>
      </c>
      <c r="M122" s="326">
        <v>429</v>
      </c>
      <c r="N122" s="326">
        <f>L122-M122</f>
        <v>118</v>
      </c>
      <c r="O122" s="326">
        <f>$F122*N122</f>
        <v>-94400</v>
      </c>
      <c r="P122" s="327">
        <f>O122/1000000</f>
        <v>-0.0944</v>
      </c>
      <c r="Q122" s="439"/>
    </row>
    <row r="123" spans="1:17" ht="15.75" customHeight="1">
      <c r="A123" s="309"/>
      <c r="B123" s="330" t="s">
        <v>18</v>
      </c>
      <c r="C123" s="320"/>
      <c r="D123" s="332"/>
      <c r="E123" s="312"/>
      <c r="F123" s="320"/>
      <c r="G123" s="325"/>
      <c r="H123" s="326"/>
      <c r="I123" s="326"/>
      <c r="J123" s="326"/>
      <c r="K123" s="327"/>
      <c r="L123" s="326"/>
      <c r="M123" s="326"/>
      <c r="N123" s="326"/>
      <c r="O123" s="326"/>
      <c r="P123" s="327"/>
      <c r="Q123" s="439"/>
    </row>
    <row r="124" spans="1:17" ht="16.5">
      <c r="A124" s="309">
        <v>3</v>
      </c>
      <c r="B124" s="329" t="s">
        <v>19</v>
      </c>
      <c r="C124" s="320">
        <v>4864831</v>
      </c>
      <c r="D124" s="332" t="s">
        <v>12</v>
      </c>
      <c r="E124" s="312" t="s">
        <v>325</v>
      </c>
      <c r="F124" s="320">
        <v>-1000</v>
      </c>
      <c r="G124" s="325">
        <v>821</v>
      </c>
      <c r="H124" s="326">
        <v>820</v>
      </c>
      <c r="I124" s="326">
        <f>G124-H124</f>
        <v>1</v>
      </c>
      <c r="J124" s="326">
        <f>$F124*I124</f>
        <v>-1000</v>
      </c>
      <c r="K124" s="327">
        <f>J124/1000000</f>
        <v>-0.001</v>
      </c>
      <c r="L124" s="326">
        <v>143</v>
      </c>
      <c r="M124" s="326">
        <v>110</v>
      </c>
      <c r="N124" s="326">
        <f>L124-M124</f>
        <v>33</v>
      </c>
      <c r="O124" s="326">
        <f>$F124*N124</f>
        <v>-33000</v>
      </c>
      <c r="P124" s="327">
        <f>O124/1000000</f>
        <v>-0.033</v>
      </c>
      <c r="Q124" s="737"/>
    </row>
    <row r="125" spans="1:17" ht="16.5">
      <c r="A125" s="309">
        <v>4</v>
      </c>
      <c r="B125" s="329" t="s">
        <v>20</v>
      </c>
      <c r="C125" s="320">
        <v>4864825</v>
      </c>
      <c r="D125" s="332" t="s">
        <v>12</v>
      </c>
      <c r="E125" s="312" t="s">
        <v>325</v>
      </c>
      <c r="F125" s="320">
        <v>-133.33</v>
      </c>
      <c r="G125" s="325">
        <v>6546</v>
      </c>
      <c r="H125" s="326">
        <v>6524</v>
      </c>
      <c r="I125" s="326">
        <f>G125-H125</f>
        <v>22</v>
      </c>
      <c r="J125" s="326">
        <f>$F125*I125</f>
        <v>-2933.26</v>
      </c>
      <c r="K125" s="327">
        <f>J125/1000000</f>
        <v>-0.00293326</v>
      </c>
      <c r="L125" s="326">
        <v>370</v>
      </c>
      <c r="M125" s="326">
        <v>374</v>
      </c>
      <c r="N125" s="326">
        <f>L125-M125</f>
        <v>-4</v>
      </c>
      <c r="O125" s="326">
        <f>$F125*N125</f>
        <v>533.32</v>
      </c>
      <c r="P125" s="327">
        <f>O125/1000000</f>
        <v>0.00053332</v>
      </c>
      <c r="Q125" s="439"/>
    </row>
    <row r="126" spans="1:17" ht="16.5">
      <c r="A126" s="529"/>
      <c r="B126" s="530" t="s">
        <v>45</v>
      </c>
      <c r="C126" s="308"/>
      <c r="D126" s="312"/>
      <c r="E126" s="312"/>
      <c r="F126" s="531"/>
      <c r="G126" s="325"/>
      <c r="H126" s="326"/>
      <c r="I126" s="326"/>
      <c r="J126" s="326"/>
      <c r="K126" s="327"/>
      <c r="L126" s="326"/>
      <c r="M126" s="326"/>
      <c r="N126" s="326"/>
      <c r="O126" s="326"/>
      <c r="P126" s="327"/>
      <c r="Q126" s="439"/>
    </row>
    <row r="127" spans="1:17" ht="16.5">
      <c r="A127" s="309">
        <v>5</v>
      </c>
      <c r="B127" s="476" t="s">
        <v>46</v>
      </c>
      <c r="C127" s="320">
        <v>4865149</v>
      </c>
      <c r="D127" s="333" t="s">
        <v>12</v>
      </c>
      <c r="E127" s="312" t="s">
        <v>325</v>
      </c>
      <c r="F127" s="320">
        <v>-187.5</v>
      </c>
      <c r="G127" s="325">
        <v>997424</v>
      </c>
      <c r="H127" s="326">
        <v>997500</v>
      </c>
      <c r="I127" s="326">
        <f>G127-H127</f>
        <v>-76</v>
      </c>
      <c r="J127" s="326">
        <f>$F127*I127</f>
        <v>14250</v>
      </c>
      <c r="K127" s="327">
        <f>J127/1000000</f>
        <v>0.01425</v>
      </c>
      <c r="L127" s="326">
        <v>999954</v>
      </c>
      <c r="M127" s="326">
        <v>999959</v>
      </c>
      <c r="N127" s="326">
        <f>L127-M127</f>
        <v>-5</v>
      </c>
      <c r="O127" s="326">
        <f>$F127*N127</f>
        <v>937.5</v>
      </c>
      <c r="P127" s="327">
        <f>O127/1000000</f>
        <v>0.0009375</v>
      </c>
      <c r="Q127" s="469"/>
    </row>
    <row r="128" spans="1:17" ht="16.5">
      <c r="A128" s="309"/>
      <c r="B128" s="330" t="s">
        <v>34</v>
      </c>
      <c r="C128" s="320"/>
      <c r="D128" s="333"/>
      <c r="E128" s="312"/>
      <c r="F128" s="320"/>
      <c r="G128" s="325"/>
      <c r="H128" s="326"/>
      <c r="I128" s="326"/>
      <c r="J128" s="326"/>
      <c r="K128" s="327"/>
      <c r="L128" s="326"/>
      <c r="M128" s="326"/>
      <c r="N128" s="326"/>
      <c r="O128" s="326"/>
      <c r="P128" s="327"/>
      <c r="Q128" s="439"/>
    </row>
    <row r="129" spans="1:17" ht="16.5">
      <c r="A129" s="309">
        <v>6</v>
      </c>
      <c r="B129" s="329" t="s">
        <v>339</v>
      </c>
      <c r="C129" s="320">
        <v>5128439</v>
      </c>
      <c r="D129" s="332" t="s">
        <v>12</v>
      </c>
      <c r="E129" s="312" t="s">
        <v>325</v>
      </c>
      <c r="F129" s="320">
        <v>-800</v>
      </c>
      <c r="G129" s="325">
        <v>921917</v>
      </c>
      <c r="H129" s="326">
        <v>922313</v>
      </c>
      <c r="I129" s="326">
        <f>G129-H129</f>
        <v>-396</v>
      </c>
      <c r="J129" s="326">
        <f>$F129*I129</f>
        <v>316800</v>
      </c>
      <c r="K129" s="327">
        <f>J129/1000000</f>
        <v>0.3168</v>
      </c>
      <c r="L129" s="326">
        <v>998082</v>
      </c>
      <c r="M129" s="326">
        <v>998143</v>
      </c>
      <c r="N129" s="326">
        <f>L129-M129</f>
        <v>-61</v>
      </c>
      <c r="O129" s="326">
        <f>$F129*N129</f>
        <v>48800</v>
      </c>
      <c r="P129" s="327">
        <f>O129/1000000</f>
        <v>0.0488</v>
      </c>
      <c r="Q129" s="439"/>
    </row>
    <row r="130" spans="1:17" ht="16.5">
      <c r="A130" s="309"/>
      <c r="B130" s="331" t="s">
        <v>362</v>
      </c>
      <c r="C130" s="320"/>
      <c r="D130" s="332"/>
      <c r="E130" s="312"/>
      <c r="F130" s="320"/>
      <c r="G130" s="325"/>
      <c r="H130" s="326"/>
      <c r="I130" s="326"/>
      <c r="J130" s="326"/>
      <c r="K130" s="327"/>
      <c r="L130" s="326"/>
      <c r="M130" s="326"/>
      <c r="N130" s="326"/>
      <c r="O130" s="326"/>
      <c r="P130" s="327"/>
      <c r="Q130" s="439"/>
    </row>
    <row r="131" spans="1:17" s="312" customFormat="1" ht="15">
      <c r="A131" s="333">
        <v>7</v>
      </c>
      <c r="B131" s="738" t="s">
        <v>367</v>
      </c>
      <c r="C131" s="349">
        <v>4864971</v>
      </c>
      <c r="D131" s="332" t="s">
        <v>12</v>
      </c>
      <c r="E131" s="312" t="s">
        <v>325</v>
      </c>
      <c r="F131" s="332">
        <v>800</v>
      </c>
      <c r="G131" s="325">
        <v>0</v>
      </c>
      <c r="H131" s="326">
        <v>0</v>
      </c>
      <c r="I131" s="333">
        <f>G131-H131</f>
        <v>0</v>
      </c>
      <c r="J131" s="333">
        <f>$F131*I131</f>
        <v>0</v>
      </c>
      <c r="K131" s="333">
        <f>J131/1000000</f>
        <v>0</v>
      </c>
      <c r="L131" s="325">
        <v>999495</v>
      </c>
      <c r="M131" s="326">
        <v>999495</v>
      </c>
      <c r="N131" s="333">
        <f>L131-M131</f>
        <v>0</v>
      </c>
      <c r="O131" s="333">
        <f>$F131*N131</f>
        <v>0</v>
      </c>
      <c r="P131" s="333">
        <f>O131/1000000</f>
        <v>0</v>
      </c>
      <c r="Q131" s="462"/>
    </row>
    <row r="132" spans="1:17" s="638" customFormat="1" ht="18" customHeight="1">
      <c r="A132" s="345"/>
      <c r="B132" s="732" t="s">
        <v>430</v>
      </c>
      <c r="C132" s="349"/>
      <c r="D132" s="332"/>
      <c r="E132" s="312"/>
      <c r="F132" s="332"/>
      <c r="G132" s="325"/>
      <c r="H132" s="326"/>
      <c r="I132" s="333"/>
      <c r="J132" s="333"/>
      <c r="K132" s="333"/>
      <c r="L132" s="325"/>
      <c r="M132" s="326"/>
      <c r="N132" s="333"/>
      <c r="O132" s="333"/>
      <c r="P132" s="333"/>
      <c r="Q132" s="462"/>
    </row>
    <row r="133" spans="1:17" s="638" customFormat="1" ht="15">
      <c r="A133" s="345">
        <v>8</v>
      </c>
      <c r="B133" s="738" t="s">
        <v>431</v>
      </c>
      <c r="C133" s="349">
        <v>4864952</v>
      </c>
      <c r="D133" s="332" t="s">
        <v>12</v>
      </c>
      <c r="E133" s="312" t="s">
        <v>325</v>
      </c>
      <c r="F133" s="332">
        <v>-625</v>
      </c>
      <c r="G133" s="325">
        <v>989713</v>
      </c>
      <c r="H133" s="326">
        <v>989719</v>
      </c>
      <c r="I133" s="333">
        <f>G133-H133</f>
        <v>-6</v>
      </c>
      <c r="J133" s="333">
        <f>$F133*I133</f>
        <v>3750</v>
      </c>
      <c r="K133" s="333">
        <f>J133/1000000</f>
        <v>0.00375</v>
      </c>
      <c r="L133" s="325">
        <v>999990</v>
      </c>
      <c r="M133" s="326">
        <v>999990</v>
      </c>
      <c r="N133" s="333">
        <f>L133-M133</f>
        <v>0</v>
      </c>
      <c r="O133" s="333">
        <f>$F133*N133</f>
        <v>0</v>
      </c>
      <c r="P133" s="333">
        <f>O133/1000000</f>
        <v>0</v>
      </c>
      <c r="Q133" s="462"/>
    </row>
    <row r="134" spans="1:17" s="638" customFormat="1" ht="15">
      <c r="A134" s="345">
        <v>9</v>
      </c>
      <c r="B134" s="738" t="s">
        <v>431</v>
      </c>
      <c r="C134" s="349">
        <v>5129958</v>
      </c>
      <c r="D134" s="332" t="s">
        <v>12</v>
      </c>
      <c r="E134" s="312" t="s">
        <v>325</v>
      </c>
      <c r="F134" s="332">
        <v>-625</v>
      </c>
      <c r="G134" s="325">
        <v>990858</v>
      </c>
      <c r="H134" s="326">
        <v>990895</v>
      </c>
      <c r="I134" s="333">
        <f>G134-H134</f>
        <v>-37</v>
      </c>
      <c r="J134" s="333">
        <f>$F134*I134</f>
        <v>23125</v>
      </c>
      <c r="K134" s="333">
        <f>J134/1000000</f>
        <v>0.023125</v>
      </c>
      <c r="L134" s="325">
        <v>999844</v>
      </c>
      <c r="M134" s="326">
        <v>999844</v>
      </c>
      <c r="N134" s="333">
        <f>L134-M134</f>
        <v>0</v>
      </c>
      <c r="O134" s="333">
        <f>$F134*N134</f>
        <v>0</v>
      </c>
      <c r="P134" s="333">
        <f>O134/1000000</f>
        <v>0</v>
      </c>
      <c r="Q134" s="462"/>
    </row>
    <row r="135" spans="1:17" s="638" customFormat="1" ht="15.75">
      <c r="A135" s="345"/>
      <c r="B135" s="732" t="s">
        <v>433</v>
      </c>
      <c r="C135" s="349"/>
      <c r="D135" s="332"/>
      <c r="E135" s="312"/>
      <c r="F135" s="332"/>
      <c r="G135" s="325"/>
      <c r="H135" s="326"/>
      <c r="I135" s="333"/>
      <c r="J135" s="333"/>
      <c r="K135" s="333"/>
      <c r="L135" s="325"/>
      <c r="M135" s="326"/>
      <c r="N135" s="333"/>
      <c r="O135" s="333"/>
      <c r="P135" s="333"/>
      <c r="Q135" s="462"/>
    </row>
    <row r="136" spans="1:17" s="638" customFormat="1" ht="15">
      <c r="A136" s="345">
        <v>10</v>
      </c>
      <c r="B136" s="738" t="s">
        <v>434</v>
      </c>
      <c r="C136" s="349">
        <v>4865158</v>
      </c>
      <c r="D136" s="332" t="s">
        <v>12</v>
      </c>
      <c r="E136" s="312" t="s">
        <v>325</v>
      </c>
      <c r="F136" s="332">
        <v>-200</v>
      </c>
      <c r="G136" s="325">
        <v>997143</v>
      </c>
      <c r="H136" s="326">
        <v>997201</v>
      </c>
      <c r="I136" s="333">
        <f>G136-H136</f>
        <v>-58</v>
      </c>
      <c r="J136" s="333">
        <f>$F136*I136</f>
        <v>11600</v>
      </c>
      <c r="K136" s="333">
        <f>J136/1000000</f>
        <v>0.0116</v>
      </c>
      <c r="L136" s="325">
        <v>14464</v>
      </c>
      <c r="M136" s="326">
        <v>14450</v>
      </c>
      <c r="N136" s="333">
        <f>L136-M136</f>
        <v>14</v>
      </c>
      <c r="O136" s="333">
        <f>$F136*N136</f>
        <v>-2800</v>
      </c>
      <c r="P136" s="333">
        <f>O136/1000000</f>
        <v>-0.0028</v>
      </c>
      <c r="Q136" s="462"/>
    </row>
    <row r="137" spans="1:17" s="638" customFormat="1" ht="15">
      <c r="A137" s="345">
        <v>11</v>
      </c>
      <c r="B137" s="738" t="s">
        <v>435</v>
      </c>
      <c r="C137" s="349">
        <v>4864816</v>
      </c>
      <c r="D137" s="332" t="s">
        <v>12</v>
      </c>
      <c r="E137" s="312" t="s">
        <v>325</v>
      </c>
      <c r="F137" s="332">
        <v>-187.5</v>
      </c>
      <c r="G137" s="325">
        <v>993932</v>
      </c>
      <c r="H137" s="326">
        <v>993987</v>
      </c>
      <c r="I137" s="333">
        <f>G137-H137</f>
        <v>-55</v>
      </c>
      <c r="J137" s="333">
        <f>$F137*I137</f>
        <v>10312.5</v>
      </c>
      <c r="K137" s="333">
        <f>J137/1000000</f>
        <v>0.0103125</v>
      </c>
      <c r="L137" s="325">
        <v>5456</v>
      </c>
      <c r="M137" s="326">
        <v>5511</v>
      </c>
      <c r="N137" s="333">
        <f>L137-M137</f>
        <v>-55</v>
      </c>
      <c r="O137" s="333">
        <f>$F137*N137</f>
        <v>10312.5</v>
      </c>
      <c r="P137" s="333">
        <f>O137/1000000</f>
        <v>0.0103125</v>
      </c>
      <c r="Q137" s="462"/>
    </row>
    <row r="138" spans="1:17" s="638" customFormat="1" ht="15">
      <c r="A138" s="345">
        <v>12</v>
      </c>
      <c r="B138" s="738" t="s">
        <v>436</v>
      </c>
      <c r="C138" s="349">
        <v>4864808</v>
      </c>
      <c r="D138" s="332" t="s">
        <v>12</v>
      </c>
      <c r="E138" s="312" t="s">
        <v>325</v>
      </c>
      <c r="F138" s="332">
        <v>-187.5</v>
      </c>
      <c r="G138" s="325">
        <v>992703</v>
      </c>
      <c r="H138" s="326">
        <v>992767</v>
      </c>
      <c r="I138" s="333">
        <f>G138-H138</f>
        <v>-64</v>
      </c>
      <c r="J138" s="333">
        <f>$F138*I138</f>
        <v>12000</v>
      </c>
      <c r="K138" s="333">
        <f>J138/1000000</f>
        <v>0.012</v>
      </c>
      <c r="L138" s="325">
        <v>4034</v>
      </c>
      <c r="M138" s="326">
        <v>4142</v>
      </c>
      <c r="N138" s="333">
        <f>L138-M138</f>
        <v>-108</v>
      </c>
      <c r="O138" s="333">
        <f>$F138*N138</f>
        <v>20250</v>
      </c>
      <c r="P138" s="333">
        <f>O138/1000000</f>
        <v>0.02025</v>
      </c>
      <c r="Q138" s="462"/>
    </row>
    <row r="139" spans="1:17" s="638" customFormat="1" ht="15">
      <c r="A139" s="345">
        <v>13</v>
      </c>
      <c r="B139" s="738" t="s">
        <v>437</v>
      </c>
      <c r="C139" s="349">
        <v>4865005</v>
      </c>
      <c r="D139" s="332" t="s">
        <v>12</v>
      </c>
      <c r="E139" s="312" t="s">
        <v>325</v>
      </c>
      <c r="F139" s="332">
        <v>-250</v>
      </c>
      <c r="G139" s="325">
        <v>3131</v>
      </c>
      <c r="H139" s="326">
        <v>3057</v>
      </c>
      <c r="I139" s="333">
        <f>G139-H139</f>
        <v>74</v>
      </c>
      <c r="J139" s="333">
        <f>$F139*I139</f>
        <v>-18500</v>
      </c>
      <c r="K139" s="333">
        <f>J139/1000000</f>
        <v>-0.0185</v>
      </c>
      <c r="L139" s="325">
        <v>7914</v>
      </c>
      <c r="M139" s="326">
        <v>7791</v>
      </c>
      <c r="N139" s="333">
        <f>L139-M139</f>
        <v>123</v>
      </c>
      <c r="O139" s="333">
        <f>$F139*N139</f>
        <v>-30750</v>
      </c>
      <c r="P139" s="333">
        <f>O139/1000000</f>
        <v>-0.03075</v>
      </c>
      <c r="Q139" s="462"/>
    </row>
    <row r="140" spans="1:17" s="735" customFormat="1" ht="15.75" thickBot="1">
      <c r="A140" s="674">
        <v>14</v>
      </c>
      <c r="B140" s="733" t="s">
        <v>438</v>
      </c>
      <c r="C140" s="734">
        <v>4864822</v>
      </c>
      <c r="D140" s="739" t="s">
        <v>12</v>
      </c>
      <c r="E140" s="735" t="s">
        <v>325</v>
      </c>
      <c r="F140" s="734">
        <v>-100</v>
      </c>
      <c r="G140" s="437">
        <v>995899</v>
      </c>
      <c r="H140" s="438">
        <v>995817</v>
      </c>
      <c r="I140" s="734">
        <f>G140-H140</f>
        <v>82</v>
      </c>
      <c r="J140" s="734">
        <f>$F140*I140</f>
        <v>-8200</v>
      </c>
      <c r="K140" s="734">
        <f>J140/1000000</f>
        <v>-0.0082</v>
      </c>
      <c r="L140" s="437">
        <v>28669</v>
      </c>
      <c r="M140" s="438">
        <v>28346</v>
      </c>
      <c r="N140" s="734">
        <f>L140-M140</f>
        <v>323</v>
      </c>
      <c r="O140" s="734">
        <f>$F140*N140</f>
        <v>-32300</v>
      </c>
      <c r="P140" s="734">
        <f>O140/1000000</f>
        <v>-0.0323</v>
      </c>
      <c r="Q140" s="740"/>
    </row>
    <row r="141" ht="15.75" thickTop="1">
      <c r="L141" s="326"/>
    </row>
    <row r="142" spans="2:16" ht="18">
      <c r="B142" s="302" t="s">
        <v>289</v>
      </c>
      <c r="K142" s="149">
        <f>SUM(K120:K141)</f>
        <v>0.28840424000000003</v>
      </c>
      <c r="P142" s="149">
        <f>SUM(P120:P141)</f>
        <v>-0.17171667999999995</v>
      </c>
    </row>
    <row r="143" spans="11:16" ht="15.75">
      <c r="K143" s="84"/>
      <c r="P143" s="84"/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ht="13.5" thickBot="1"/>
    <row r="149" spans="1:17" ht="21.75" customHeight="1">
      <c r="A149" s="135" t="s">
        <v>224</v>
      </c>
      <c r="B149" s="136"/>
      <c r="C149" s="136"/>
      <c r="D149" s="137"/>
      <c r="E149" s="138"/>
      <c r="F149" s="137"/>
      <c r="G149" s="137"/>
      <c r="H149" s="136"/>
      <c r="I149" s="139"/>
      <c r="J149" s="140"/>
      <c r="K149" s="141"/>
      <c r="L149" s="534"/>
      <c r="M149" s="534"/>
      <c r="N149" s="534"/>
      <c r="O149" s="534"/>
      <c r="P149" s="534"/>
      <c r="Q149" s="535"/>
    </row>
    <row r="150" spans="1:17" ht="21.75" customHeight="1">
      <c r="A150" s="142" t="s">
        <v>286</v>
      </c>
      <c r="B150" s="81"/>
      <c r="C150" s="81"/>
      <c r="D150" s="81"/>
      <c r="E150" s="82"/>
      <c r="F150" s="81"/>
      <c r="G150" s="81"/>
      <c r="H150" s="81"/>
      <c r="I150" s="83"/>
      <c r="J150" s="81"/>
      <c r="K150" s="134">
        <f>K109</f>
        <v>-25.27956576</v>
      </c>
      <c r="L150" s="472"/>
      <c r="M150" s="472"/>
      <c r="N150" s="472"/>
      <c r="O150" s="472"/>
      <c r="P150" s="134">
        <f>P109</f>
        <v>-0.30058663000000013</v>
      </c>
      <c r="Q150" s="536"/>
    </row>
    <row r="151" spans="1:17" ht="21.75" customHeight="1">
      <c r="A151" s="142" t="s">
        <v>287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K142</f>
        <v>0.28840424000000003</v>
      </c>
      <c r="L151" s="472"/>
      <c r="M151" s="472"/>
      <c r="N151" s="472"/>
      <c r="O151" s="472"/>
      <c r="P151" s="134">
        <f>P142</f>
        <v>-0.17171667999999995</v>
      </c>
      <c r="Q151" s="536"/>
    </row>
    <row r="152" spans="1:17" ht="21.75" customHeight="1">
      <c r="A152" s="142" t="s">
        <v>225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'ROHTAK ROAD'!K46</f>
        <v>0.05311250000000002</v>
      </c>
      <c r="L152" s="472"/>
      <c r="M152" s="472"/>
      <c r="N152" s="472"/>
      <c r="O152" s="472"/>
      <c r="P152" s="134">
        <f>'ROHTAK ROAD'!P46</f>
        <v>-0.0112875</v>
      </c>
      <c r="Q152" s="536"/>
    </row>
    <row r="153" spans="1:17" ht="27.75" customHeight="1" thickBot="1">
      <c r="A153" s="144" t="s">
        <v>226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401">
        <f>SUM(K150:K152)</f>
        <v>-24.93804902</v>
      </c>
      <c r="L153" s="537"/>
      <c r="M153" s="537"/>
      <c r="N153" s="537"/>
      <c r="O153" s="537"/>
      <c r="P153" s="401">
        <f>SUM(P150:P152)</f>
        <v>-0.4835908100000001</v>
      </c>
      <c r="Q153" s="538"/>
    </row>
    <row r="157" ht="13.5" thickBot="1">
      <c r="A157" s="234"/>
    </row>
    <row r="158" spans="1:17" ht="12.75">
      <c r="A158" s="539"/>
      <c r="B158" s="540"/>
      <c r="C158" s="540"/>
      <c r="D158" s="540"/>
      <c r="E158" s="540"/>
      <c r="F158" s="540"/>
      <c r="G158" s="540"/>
      <c r="H158" s="534"/>
      <c r="I158" s="534"/>
      <c r="J158" s="534"/>
      <c r="K158" s="534"/>
      <c r="L158" s="534"/>
      <c r="M158" s="534"/>
      <c r="N158" s="534"/>
      <c r="O158" s="534"/>
      <c r="P158" s="534"/>
      <c r="Q158" s="535"/>
    </row>
    <row r="159" spans="1:17" ht="23.25">
      <c r="A159" s="541" t="s">
        <v>306</v>
      </c>
      <c r="B159" s="542"/>
      <c r="C159" s="542"/>
      <c r="D159" s="542"/>
      <c r="E159" s="542"/>
      <c r="F159" s="542"/>
      <c r="G159" s="542"/>
      <c r="H159" s="472"/>
      <c r="I159" s="472"/>
      <c r="J159" s="472"/>
      <c r="K159" s="472"/>
      <c r="L159" s="472"/>
      <c r="M159" s="472"/>
      <c r="N159" s="472"/>
      <c r="O159" s="472"/>
      <c r="P159" s="472"/>
      <c r="Q159" s="536"/>
    </row>
    <row r="160" spans="1:17" ht="12.75">
      <c r="A160" s="543"/>
      <c r="B160" s="542"/>
      <c r="C160" s="542"/>
      <c r="D160" s="542"/>
      <c r="E160" s="542"/>
      <c r="F160" s="542"/>
      <c r="G160" s="542"/>
      <c r="H160" s="472"/>
      <c r="I160" s="472"/>
      <c r="J160" s="472"/>
      <c r="K160" s="472"/>
      <c r="L160" s="472"/>
      <c r="M160" s="472"/>
      <c r="N160" s="472"/>
      <c r="O160" s="472"/>
      <c r="P160" s="472"/>
      <c r="Q160" s="536"/>
    </row>
    <row r="161" spans="1:17" ht="15.75">
      <c r="A161" s="544"/>
      <c r="B161" s="545"/>
      <c r="C161" s="545"/>
      <c r="D161" s="545"/>
      <c r="E161" s="545"/>
      <c r="F161" s="545"/>
      <c r="G161" s="545"/>
      <c r="H161" s="472"/>
      <c r="I161" s="472"/>
      <c r="J161" s="472"/>
      <c r="K161" s="546" t="s">
        <v>318</v>
      </c>
      <c r="L161" s="472"/>
      <c r="M161" s="472"/>
      <c r="N161" s="472"/>
      <c r="O161" s="472"/>
      <c r="P161" s="546" t="s">
        <v>319</v>
      </c>
      <c r="Q161" s="536"/>
    </row>
    <row r="162" spans="1:17" ht="12.75">
      <c r="A162" s="547"/>
      <c r="B162" s="93"/>
      <c r="C162" s="93"/>
      <c r="D162" s="93"/>
      <c r="E162" s="93"/>
      <c r="F162" s="93"/>
      <c r="G162" s="93"/>
      <c r="H162" s="472"/>
      <c r="I162" s="472"/>
      <c r="J162" s="472"/>
      <c r="K162" s="472"/>
      <c r="L162" s="472"/>
      <c r="M162" s="472"/>
      <c r="N162" s="472"/>
      <c r="O162" s="472"/>
      <c r="P162" s="472"/>
      <c r="Q162" s="536"/>
    </row>
    <row r="163" spans="1:17" ht="12.75">
      <c r="A163" s="547"/>
      <c r="B163" s="93"/>
      <c r="C163" s="93"/>
      <c r="D163" s="93"/>
      <c r="E163" s="93"/>
      <c r="F163" s="93"/>
      <c r="G163" s="93"/>
      <c r="H163" s="472"/>
      <c r="I163" s="472"/>
      <c r="J163" s="472"/>
      <c r="K163" s="472"/>
      <c r="L163" s="472"/>
      <c r="M163" s="472"/>
      <c r="N163" s="472"/>
      <c r="O163" s="472"/>
      <c r="P163" s="472"/>
      <c r="Q163" s="536"/>
    </row>
    <row r="164" spans="1:17" ht="24.75" customHeight="1">
      <c r="A164" s="548" t="s">
        <v>309</v>
      </c>
      <c r="B164" s="549"/>
      <c r="C164" s="549"/>
      <c r="D164" s="550"/>
      <c r="E164" s="550"/>
      <c r="F164" s="551"/>
      <c r="G164" s="550"/>
      <c r="H164" s="472"/>
      <c r="I164" s="472"/>
      <c r="J164" s="472"/>
      <c r="K164" s="552">
        <f>K153</f>
        <v>-24.93804902</v>
      </c>
      <c r="L164" s="550" t="s">
        <v>307</v>
      </c>
      <c r="M164" s="472"/>
      <c r="N164" s="472"/>
      <c r="O164" s="472"/>
      <c r="P164" s="552">
        <f>P153</f>
        <v>-0.4835908100000001</v>
      </c>
      <c r="Q164" s="553" t="s">
        <v>307</v>
      </c>
    </row>
    <row r="165" spans="1:17" ht="15">
      <c r="A165" s="554"/>
      <c r="B165" s="555"/>
      <c r="C165" s="555"/>
      <c r="D165" s="542"/>
      <c r="E165" s="542"/>
      <c r="F165" s="556"/>
      <c r="G165" s="542"/>
      <c r="H165" s="472"/>
      <c r="I165" s="472"/>
      <c r="J165" s="472"/>
      <c r="K165" s="532"/>
      <c r="L165" s="542"/>
      <c r="M165" s="472"/>
      <c r="N165" s="472"/>
      <c r="O165" s="472"/>
      <c r="P165" s="532"/>
      <c r="Q165" s="557"/>
    </row>
    <row r="166" spans="1:17" ht="22.5" customHeight="1">
      <c r="A166" s="558" t="s">
        <v>308</v>
      </c>
      <c r="B166" s="44"/>
      <c r="C166" s="44"/>
      <c r="D166" s="542"/>
      <c r="E166" s="542"/>
      <c r="F166" s="559"/>
      <c r="G166" s="550"/>
      <c r="H166" s="472"/>
      <c r="I166" s="472"/>
      <c r="J166" s="472"/>
      <c r="K166" s="552">
        <f>'STEPPED UP GENCO'!K40</f>
        <v>-5.428014114800001</v>
      </c>
      <c r="L166" s="550" t="s">
        <v>307</v>
      </c>
      <c r="M166" s="472"/>
      <c r="N166" s="472"/>
      <c r="O166" s="472"/>
      <c r="P166" s="552">
        <f>'STEPPED UP GENCO'!P40</f>
        <v>-0.06213190239999991</v>
      </c>
      <c r="Q166" s="553" t="s">
        <v>307</v>
      </c>
    </row>
    <row r="167" spans="1:17" ht="12.75">
      <c r="A167" s="560"/>
      <c r="B167" s="472"/>
      <c r="C167" s="472"/>
      <c r="D167" s="472"/>
      <c r="E167" s="472"/>
      <c r="F167" s="472"/>
      <c r="G167" s="472"/>
      <c r="H167" s="472"/>
      <c r="I167" s="472"/>
      <c r="J167" s="472"/>
      <c r="K167" s="472"/>
      <c r="L167" s="472"/>
      <c r="M167" s="472"/>
      <c r="N167" s="472"/>
      <c r="O167" s="472"/>
      <c r="P167" s="472"/>
      <c r="Q167" s="536"/>
    </row>
    <row r="168" spans="1:17" ht="2.25" customHeight="1">
      <c r="A168" s="560"/>
      <c r="B168" s="472"/>
      <c r="C168" s="472"/>
      <c r="D168" s="472"/>
      <c r="E168" s="472"/>
      <c r="F168" s="472"/>
      <c r="G168" s="472"/>
      <c r="H168" s="472"/>
      <c r="I168" s="472"/>
      <c r="J168" s="472"/>
      <c r="K168" s="472"/>
      <c r="L168" s="472"/>
      <c r="M168" s="472"/>
      <c r="N168" s="472"/>
      <c r="O168" s="472"/>
      <c r="P168" s="472"/>
      <c r="Q168" s="536"/>
    </row>
    <row r="169" spans="1:17" ht="7.5" customHeight="1">
      <c r="A169" s="560"/>
      <c r="B169" s="472"/>
      <c r="C169" s="472"/>
      <c r="D169" s="472"/>
      <c r="E169" s="472"/>
      <c r="F169" s="472"/>
      <c r="G169" s="472"/>
      <c r="H169" s="472"/>
      <c r="I169" s="472"/>
      <c r="J169" s="472"/>
      <c r="K169" s="472"/>
      <c r="L169" s="472"/>
      <c r="M169" s="472"/>
      <c r="N169" s="472"/>
      <c r="O169" s="472"/>
      <c r="P169" s="472"/>
      <c r="Q169" s="536"/>
    </row>
    <row r="170" spans="1:17" ht="21" thickBot="1">
      <c r="A170" s="561"/>
      <c r="B170" s="537"/>
      <c r="C170" s="537"/>
      <c r="D170" s="537"/>
      <c r="E170" s="537"/>
      <c r="F170" s="537"/>
      <c r="G170" s="537"/>
      <c r="H170" s="562"/>
      <c r="I170" s="562"/>
      <c r="J170" s="563" t="s">
        <v>310</v>
      </c>
      <c r="K170" s="564">
        <f>SUM(K164:K169)</f>
        <v>-30.3660631348</v>
      </c>
      <c r="L170" s="562" t="s">
        <v>307</v>
      </c>
      <c r="M170" s="565"/>
      <c r="N170" s="537"/>
      <c r="O170" s="537"/>
      <c r="P170" s="564">
        <f>SUM(P164:P169)</f>
        <v>-0.5457227124</v>
      </c>
      <c r="Q170" s="566" t="s">
        <v>307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6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6.8515625" style="435" customWidth="1"/>
    <col min="2" max="2" width="12.00390625" style="435" customWidth="1"/>
    <col min="3" max="3" width="9.8515625" style="435" bestFit="1" customWidth="1"/>
    <col min="4" max="5" width="9.140625" style="435" customWidth="1"/>
    <col min="6" max="6" width="9.28125" style="435" bestFit="1" customWidth="1"/>
    <col min="7" max="7" width="13.00390625" style="435" customWidth="1"/>
    <col min="8" max="8" width="12.140625" style="435" customWidth="1"/>
    <col min="9" max="9" width="9.28125" style="435" bestFit="1" customWidth="1"/>
    <col min="10" max="10" width="10.57421875" style="435" bestFit="1" customWidth="1"/>
    <col min="11" max="11" width="10.00390625" style="435" customWidth="1"/>
    <col min="12" max="13" width="11.8515625" style="435" customWidth="1"/>
    <col min="14" max="14" width="9.28125" style="435" bestFit="1" customWidth="1"/>
    <col min="15" max="15" width="10.57421875" style="435" bestFit="1" customWidth="1"/>
    <col min="16" max="16" width="12.7109375" style="435" customWidth="1"/>
    <col min="17" max="17" width="12.28125" style="435" customWidth="1"/>
    <col min="18" max="16384" width="9.140625" style="435" customWidth="1"/>
  </cols>
  <sheetData>
    <row r="1" spans="1:16" ht="24" thickBot="1">
      <c r="A1" s="3"/>
      <c r="G1" s="472"/>
      <c r="H1" s="472"/>
      <c r="I1" s="45" t="s">
        <v>374</v>
      </c>
      <c r="J1" s="472"/>
      <c r="K1" s="472"/>
      <c r="L1" s="472"/>
      <c r="M1" s="472"/>
      <c r="N1" s="45" t="s">
        <v>375</v>
      </c>
      <c r="O1" s="472"/>
      <c r="P1" s="472"/>
    </row>
    <row r="2" spans="1:17" ht="39.75" thickBot="1" thickTop="1">
      <c r="A2" s="493" t="s">
        <v>8</v>
      </c>
      <c r="B2" s="494" t="s">
        <v>9</v>
      </c>
      <c r="C2" s="495" t="s">
        <v>1</v>
      </c>
      <c r="D2" s="495" t="s">
        <v>2</v>
      </c>
      <c r="E2" s="495" t="s">
        <v>3</v>
      </c>
      <c r="F2" s="495" t="s">
        <v>10</v>
      </c>
      <c r="G2" s="493" t="str">
        <f>NDPL!G5</f>
        <v>FINAL READING 31/05/2020</v>
      </c>
      <c r="H2" s="495" t="str">
        <f>NDPL!H5</f>
        <v>INTIAL READING 01/05/2020</v>
      </c>
      <c r="I2" s="495" t="s">
        <v>4</v>
      </c>
      <c r="J2" s="495" t="s">
        <v>5</v>
      </c>
      <c r="K2" s="495" t="s">
        <v>6</v>
      </c>
      <c r="L2" s="493" t="str">
        <f>NDPL!G5</f>
        <v>FINAL READING 31/05/2020</v>
      </c>
      <c r="M2" s="495" t="str">
        <f>NDPL!H5</f>
        <v>INTIAL READING 01/05/2020</v>
      </c>
      <c r="N2" s="495" t="s">
        <v>4</v>
      </c>
      <c r="O2" s="495" t="s">
        <v>5</v>
      </c>
      <c r="P2" s="517" t="s">
        <v>6</v>
      </c>
      <c r="Q2" s="662"/>
    </row>
    <row r="3" ht="14.25" thickBot="1" thickTop="1"/>
    <row r="4" spans="1:17" ht="13.5" thickTop="1">
      <c r="A4" s="448"/>
      <c r="B4" s="247" t="s">
        <v>320</v>
      </c>
      <c r="C4" s="447"/>
      <c r="D4" s="447"/>
      <c r="E4" s="447"/>
      <c r="F4" s="574"/>
      <c r="G4" s="448"/>
      <c r="H4" s="447"/>
      <c r="I4" s="447"/>
      <c r="J4" s="447"/>
      <c r="K4" s="574"/>
      <c r="L4" s="448"/>
      <c r="M4" s="447"/>
      <c r="N4" s="447"/>
      <c r="O4" s="447"/>
      <c r="P4" s="574"/>
      <c r="Q4" s="523"/>
    </row>
    <row r="5" spans="1:17" ht="12.75">
      <c r="A5" s="663"/>
      <c r="B5" s="123" t="s">
        <v>324</v>
      </c>
      <c r="C5" s="124" t="s">
        <v>259</v>
      </c>
      <c r="D5" s="472"/>
      <c r="E5" s="472"/>
      <c r="F5" s="656"/>
      <c r="G5" s="663"/>
      <c r="H5" s="472"/>
      <c r="I5" s="472"/>
      <c r="J5" s="472"/>
      <c r="K5" s="656"/>
      <c r="L5" s="663"/>
      <c r="M5" s="472"/>
      <c r="N5" s="472"/>
      <c r="O5" s="472"/>
      <c r="P5" s="656"/>
      <c r="Q5" s="439"/>
    </row>
    <row r="6" spans="1:17" ht="15">
      <c r="A6" s="471">
        <v>1</v>
      </c>
      <c r="B6" s="472" t="s">
        <v>321</v>
      </c>
      <c r="C6" s="473">
        <v>5100238</v>
      </c>
      <c r="D6" s="121" t="s">
        <v>12</v>
      </c>
      <c r="E6" s="121" t="s">
        <v>261</v>
      </c>
      <c r="F6" s="474">
        <v>750</v>
      </c>
      <c r="G6" s="325" t="e">
        <v>#N/A</v>
      </c>
      <c r="H6" s="267">
        <v>81377</v>
      </c>
      <c r="I6" s="381" t="e">
        <f>G6-H6</f>
        <v>#N/A</v>
      </c>
      <c r="J6" s="381" t="e">
        <f>$F6*I6</f>
        <v>#N/A</v>
      </c>
      <c r="K6" s="458" t="e">
        <f>J6/1000000</f>
        <v>#N/A</v>
      </c>
      <c r="L6" s="325" t="e">
        <v>#N/A</v>
      </c>
      <c r="M6" s="267">
        <v>999899</v>
      </c>
      <c r="N6" s="381" t="e">
        <f>L6-M6</f>
        <v>#N/A</v>
      </c>
      <c r="O6" s="381" t="e">
        <f>$F6*N6</f>
        <v>#N/A</v>
      </c>
      <c r="P6" s="458" t="e">
        <f>O6/1000000</f>
        <v>#N/A</v>
      </c>
      <c r="Q6" s="451"/>
    </row>
    <row r="7" spans="1:17" s="727" customFormat="1" ht="15">
      <c r="A7" s="717">
        <v>2</v>
      </c>
      <c r="B7" s="718" t="s">
        <v>322</v>
      </c>
      <c r="C7" s="719">
        <v>5295188</v>
      </c>
      <c r="D7" s="720" t="s">
        <v>12</v>
      </c>
      <c r="E7" s="720" t="s">
        <v>261</v>
      </c>
      <c r="F7" s="721">
        <v>1500</v>
      </c>
      <c r="G7" s="722" t="e">
        <v>#N/A</v>
      </c>
      <c r="H7" s="723" t="e">
        <v>#N/A</v>
      </c>
      <c r="I7" s="724" t="e">
        <f>G7-H7</f>
        <v>#N/A</v>
      </c>
      <c r="J7" s="724" t="e">
        <f>$F7*I7</f>
        <v>#N/A</v>
      </c>
      <c r="K7" s="725" t="e">
        <f>J7/1000000</f>
        <v>#N/A</v>
      </c>
      <c r="L7" s="722" t="e">
        <v>#N/A</v>
      </c>
      <c r="M7" s="723" t="e">
        <v>#N/A</v>
      </c>
      <c r="N7" s="724" t="e">
        <f>L7-M7</f>
        <v>#N/A</v>
      </c>
      <c r="O7" s="724" t="e">
        <f>$F7*N7</f>
        <v>#N/A</v>
      </c>
      <c r="P7" s="725" t="e">
        <f>O7/1000000</f>
        <v>#N/A</v>
      </c>
      <c r="Q7" s="726"/>
    </row>
    <row r="8" spans="1:17" s="511" customFormat="1" ht="15">
      <c r="A8" s="502">
        <v>3</v>
      </c>
      <c r="B8" s="503" t="s">
        <v>323</v>
      </c>
      <c r="C8" s="504">
        <v>4864840</v>
      </c>
      <c r="D8" s="505" t="s">
        <v>12</v>
      </c>
      <c r="E8" s="505" t="s">
        <v>261</v>
      </c>
      <c r="F8" s="506">
        <v>750</v>
      </c>
      <c r="G8" s="507">
        <v>804440</v>
      </c>
      <c r="H8" s="326">
        <v>807080</v>
      </c>
      <c r="I8" s="508">
        <f>G8-H8</f>
        <v>-2640</v>
      </c>
      <c r="J8" s="508">
        <f>$F8*I8</f>
        <v>-1980000</v>
      </c>
      <c r="K8" s="509">
        <f>J8/1000000</f>
        <v>-1.98</v>
      </c>
      <c r="L8" s="507">
        <v>998653</v>
      </c>
      <c r="M8" s="326">
        <v>998653</v>
      </c>
      <c r="N8" s="508">
        <f>L8-M8</f>
        <v>0</v>
      </c>
      <c r="O8" s="508">
        <f>$F8*N8</f>
        <v>0</v>
      </c>
      <c r="P8" s="509">
        <f>O8/1000000</f>
        <v>0</v>
      </c>
      <c r="Q8" s="510"/>
    </row>
    <row r="9" spans="1:17" ht="12.75">
      <c r="A9" s="471"/>
      <c r="B9" s="472"/>
      <c r="C9" s="473"/>
      <c r="D9" s="472"/>
      <c r="E9" s="472"/>
      <c r="F9" s="474"/>
      <c r="G9" s="471"/>
      <c r="H9" s="473"/>
      <c r="I9" s="472"/>
      <c r="J9" s="472"/>
      <c r="K9" s="656"/>
      <c r="L9" s="471"/>
      <c r="M9" s="473"/>
      <c r="N9" s="472"/>
      <c r="O9" s="472"/>
      <c r="P9" s="656"/>
      <c r="Q9" s="439"/>
    </row>
    <row r="10" spans="1:17" ht="12.75">
      <c r="A10" s="663"/>
      <c r="B10" s="472"/>
      <c r="C10" s="472"/>
      <c r="D10" s="472"/>
      <c r="E10" s="472"/>
      <c r="F10" s="656"/>
      <c r="G10" s="471"/>
      <c r="H10" s="473"/>
      <c r="I10" s="472"/>
      <c r="J10" s="472"/>
      <c r="K10" s="656"/>
      <c r="L10" s="471"/>
      <c r="M10" s="473"/>
      <c r="N10" s="472"/>
      <c r="O10" s="472"/>
      <c r="P10" s="656"/>
      <c r="Q10" s="439"/>
    </row>
    <row r="11" spans="1:17" ht="12.75">
      <c r="A11" s="663"/>
      <c r="B11" s="472"/>
      <c r="C11" s="472"/>
      <c r="D11" s="472"/>
      <c r="E11" s="472"/>
      <c r="F11" s="656"/>
      <c r="G11" s="471"/>
      <c r="H11" s="473"/>
      <c r="I11" s="472"/>
      <c r="J11" s="472"/>
      <c r="K11" s="656"/>
      <c r="L11" s="471"/>
      <c r="M11" s="473"/>
      <c r="N11" s="472"/>
      <c r="O11" s="472"/>
      <c r="P11" s="656"/>
      <c r="Q11" s="439"/>
    </row>
    <row r="12" spans="1:17" ht="12.75">
      <c r="A12" s="663"/>
      <c r="B12" s="472"/>
      <c r="C12" s="472"/>
      <c r="D12" s="472"/>
      <c r="E12" s="472"/>
      <c r="F12" s="656"/>
      <c r="G12" s="471"/>
      <c r="H12" s="473"/>
      <c r="I12" s="124" t="s">
        <v>297</v>
      </c>
      <c r="J12" s="472"/>
      <c r="K12" s="519" t="e">
        <f>SUM(K6:K8)</f>
        <v>#N/A</v>
      </c>
      <c r="L12" s="471"/>
      <c r="M12" s="473"/>
      <c r="N12" s="124" t="s">
        <v>297</v>
      </c>
      <c r="O12" s="472"/>
      <c r="P12" s="519" t="e">
        <f>SUM(P6:P8)</f>
        <v>#N/A</v>
      </c>
      <c r="Q12" s="439"/>
    </row>
    <row r="13" spans="1:17" ht="12.75">
      <c r="A13" s="663"/>
      <c r="B13" s="472"/>
      <c r="C13" s="472"/>
      <c r="D13" s="472"/>
      <c r="E13" s="472"/>
      <c r="F13" s="656"/>
      <c r="G13" s="471"/>
      <c r="H13" s="473"/>
      <c r="I13" s="296"/>
      <c r="J13" s="472"/>
      <c r="K13" s="187"/>
      <c r="L13" s="471"/>
      <c r="M13" s="473"/>
      <c r="N13" s="296"/>
      <c r="O13" s="472"/>
      <c r="P13" s="187"/>
      <c r="Q13" s="439"/>
    </row>
    <row r="14" spans="1:17" ht="12.75">
      <c r="A14" s="663"/>
      <c r="B14" s="472"/>
      <c r="C14" s="472"/>
      <c r="D14" s="472"/>
      <c r="E14" s="472"/>
      <c r="F14" s="656"/>
      <c r="G14" s="471"/>
      <c r="H14" s="473"/>
      <c r="I14" s="472"/>
      <c r="J14" s="472"/>
      <c r="K14" s="656"/>
      <c r="L14" s="471"/>
      <c r="M14" s="473"/>
      <c r="N14" s="472"/>
      <c r="O14" s="472"/>
      <c r="P14" s="656"/>
      <c r="Q14" s="439"/>
    </row>
    <row r="15" spans="1:17" ht="12.75">
      <c r="A15" s="663"/>
      <c r="B15" s="117" t="s">
        <v>145</v>
      </c>
      <c r="C15" s="472"/>
      <c r="D15" s="472"/>
      <c r="E15" s="472"/>
      <c r="F15" s="656"/>
      <c r="G15" s="471"/>
      <c r="H15" s="473"/>
      <c r="I15" s="472"/>
      <c r="J15" s="472"/>
      <c r="K15" s="656"/>
      <c r="L15" s="471"/>
      <c r="M15" s="473"/>
      <c r="N15" s="472"/>
      <c r="O15" s="472"/>
      <c r="P15" s="656"/>
      <c r="Q15" s="439"/>
    </row>
    <row r="16" spans="1:17" ht="12.75">
      <c r="A16" s="664"/>
      <c r="B16" s="117" t="s">
        <v>258</v>
      </c>
      <c r="C16" s="108" t="s">
        <v>259</v>
      </c>
      <c r="D16" s="108"/>
      <c r="E16" s="109"/>
      <c r="F16" s="110"/>
      <c r="G16" s="111"/>
      <c r="H16" s="473"/>
      <c r="I16" s="472"/>
      <c r="J16" s="472"/>
      <c r="K16" s="656"/>
      <c r="L16" s="471"/>
      <c r="M16" s="473"/>
      <c r="N16" s="472"/>
      <c r="O16" s="472"/>
      <c r="P16" s="656"/>
      <c r="Q16" s="439"/>
    </row>
    <row r="17" spans="1:17" ht="15">
      <c r="A17" s="111">
        <v>1</v>
      </c>
      <c r="B17" s="112" t="s">
        <v>260</v>
      </c>
      <c r="C17" s="113">
        <v>5100232</v>
      </c>
      <c r="D17" s="114" t="s">
        <v>12</v>
      </c>
      <c r="E17" s="114" t="s">
        <v>261</v>
      </c>
      <c r="F17" s="115">
        <v>5000</v>
      </c>
      <c r="G17" s="325">
        <v>1246</v>
      </c>
      <c r="H17" s="267">
        <v>1411</v>
      </c>
      <c r="I17" s="381">
        <f>G17-H17</f>
        <v>-165</v>
      </c>
      <c r="J17" s="381">
        <f>$F17*I17</f>
        <v>-825000</v>
      </c>
      <c r="K17" s="458">
        <f>J17/1000000</f>
        <v>-0.825</v>
      </c>
      <c r="L17" s="325">
        <v>13231</v>
      </c>
      <c r="M17" s="267">
        <v>13230</v>
      </c>
      <c r="N17" s="381">
        <f>L17-M17</f>
        <v>1</v>
      </c>
      <c r="O17" s="381">
        <f>$F17*N17</f>
        <v>5000</v>
      </c>
      <c r="P17" s="458">
        <f>O17/1000000</f>
        <v>0.005</v>
      </c>
      <c r="Q17" s="439"/>
    </row>
    <row r="18" spans="1:17" ht="15">
      <c r="A18" s="111">
        <v>2</v>
      </c>
      <c r="B18" s="120" t="s">
        <v>262</v>
      </c>
      <c r="C18" s="113">
        <v>4864938</v>
      </c>
      <c r="D18" s="114" t="s">
        <v>12</v>
      </c>
      <c r="E18" s="114" t="s">
        <v>261</v>
      </c>
      <c r="F18" s="115">
        <v>1000</v>
      </c>
      <c r="G18" s="325">
        <v>999964</v>
      </c>
      <c r="H18" s="326">
        <v>999964</v>
      </c>
      <c r="I18" s="381">
        <f>G18-H18</f>
        <v>0</v>
      </c>
      <c r="J18" s="381">
        <f>$F18*I18</f>
        <v>0</v>
      </c>
      <c r="K18" s="458">
        <f>J18/1000000</f>
        <v>0</v>
      </c>
      <c r="L18" s="325">
        <v>863601</v>
      </c>
      <c r="M18" s="326">
        <v>863409</v>
      </c>
      <c r="N18" s="381">
        <f>L18-M18</f>
        <v>192</v>
      </c>
      <c r="O18" s="381">
        <f>$F18*N18</f>
        <v>192000</v>
      </c>
      <c r="P18" s="458">
        <f>O18/1000000</f>
        <v>0.192</v>
      </c>
      <c r="Q18" s="451"/>
    </row>
    <row r="19" spans="1:17" ht="15">
      <c r="A19" s="111">
        <v>3</v>
      </c>
      <c r="B19" s="112" t="s">
        <v>263</v>
      </c>
      <c r="C19" s="113">
        <v>4864947</v>
      </c>
      <c r="D19" s="114" t="s">
        <v>12</v>
      </c>
      <c r="E19" s="114" t="s">
        <v>261</v>
      </c>
      <c r="F19" s="115">
        <v>1000</v>
      </c>
      <c r="G19" s="325">
        <v>981986</v>
      </c>
      <c r="H19" s="326">
        <v>981242</v>
      </c>
      <c r="I19" s="381">
        <f>G19-H19</f>
        <v>744</v>
      </c>
      <c r="J19" s="381">
        <f>$F19*I19</f>
        <v>744000</v>
      </c>
      <c r="K19" s="458">
        <f>J19/1000000</f>
        <v>0.744</v>
      </c>
      <c r="L19" s="325">
        <v>2628</v>
      </c>
      <c r="M19" s="326">
        <v>1995</v>
      </c>
      <c r="N19" s="381">
        <f>L19-M19</f>
        <v>633</v>
      </c>
      <c r="O19" s="381">
        <f>$F19*N19</f>
        <v>633000</v>
      </c>
      <c r="P19" s="458">
        <f>O19/1000000</f>
        <v>0.633</v>
      </c>
      <c r="Q19" s="667"/>
    </row>
    <row r="20" spans="1:17" ht="12.75">
      <c r="A20" s="111"/>
      <c r="B20" s="112"/>
      <c r="C20" s="113"/>
      <c r="D20" s="114"/>
      <c r="E20" s="114"/>
      <c r="F20" s="116"/>
      <c r="G20" s="125"/>
      <c r="H20" s="472"/>
      <c r="I20" s="381"/>
      <c r="J20" s="381"/>
      <c r="K20" s="458"/>
      <c r="L20" s="594"/>
      <c r="M20" s="593"/>
      <c r="N20" s="381"/>
      <c r="O20" s="381"/>
      <c r="P20" s="458"/>
      <c r="Q20" s="439"/>
    </row>
    <row r="21" spans="1:17" ht="12.75">
      <c r="A21" s="663"/>
      <c r="B21" s="472"/>
      <c r="C21" s="472"/>
      <c r="D21" s="472"/>
      <c r="E21" s="472"/>
      <c r="F21" s="656"/>
      <c r="G21" s="663"/>
      <c r="H21" s="472"/>
      <c r="I21" s="472"/>
      <c r="J21" s="472"/>
      <c r="K21" s="656"/>
      <c r="L21" s="663"/>
      <c r="M21" s="472"/>
      <c r="N21" s="472"/>
      <c r="O21" s="472"/>
      <c r="P21" s="656"/>
      <c r="Q21" s="439"/>
    </row>
    <row r="22" spans="1:17" ht="12.75">
      <c r="A22" s="663"/>
      <c r="B22" s="472"/>
      <c r="C22" s="472"/>
      <c r="D22" s="472"/>
      <c r="E22" s="472"/>
      <c r="F22" s="656"/>
      <c r="G22" s="663"/>
      <c r="H22" s="472"/>
      <c r="I22" s="472"/>
      <c r="J22" s="472"/>
      <c r="K22" s="656"/>
      <c r="L22" s="663"/>
      <c r="M22" s="472"/>
      <c r="N22" s="472"/>
      <c r="O22" s="472"/>
      <c r="P22" s="656"/>
      <c r="Q22" s="439"/>
    </row>
    <row r="23" spans="1:17" ht="12.75">
      <c r="A23" s="663"/>
      <c r="B23" s="472"/>
      <c r="C23" s="472"/>
      <c r="D23" s="472"/>
      <c r="E23" s="472"/>
      <c r="F23" s="656"/>
      <c r="G23" s="663"/>
      <c r="H23" s="472"/>
      <c r="I23" s="124" t="s">
        <v>297</v>
      </c>
      <c r="J23" s="472"/>
      <c r="K23" s="519">
        <f>SUM(K17:K19)</f>
        <v>-0.08099999999999996</v>
      </c>
      <c r="L23" s="663"/>
      <c r="M23" s="472"/>
      <c r="N23" s="124" t="s">
        <v>297</v>
      </c>
      <c r="O23" s="472"/>
      <c r="P23" s="519">
        <f>SUM(P17:P19)</f>
        <v>0.8300000000000001</v>
      </c>
      <c r="Q23" s="439"/>
    </row>
    <row r="24" spans="1:17" ht="13.5" thickBot="1">
      <c r="A24" s="575"/>
      <c r="B24" s="475"/>
      <c r="C24" s="475"/>
      <c r="D24" s="475"/>
      <c r="E24" s="475"/>
      <c r="F24" s="576"/>
      <c r="G24" s="575"/>
      <c r="H24" s="475"/>
      <c r="I24" s="475"/>
      <c r="J24" s="475"/>
      <c r="K24" s="576"/>
      <c r="L24" s="575"/>
      <c r="M24" s="475"/>
      <c r="N24" s="475"/>
      <c r="O24" s="475"/>
      <c r="P24" s="576"/>
      <c r="Q24" s="533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tabSelected="1" view="pageBreakPreview" zoomScale="85" zoomScaleNormal="85" zoomScaleSheetLayoutView="85" zoomScalePageLayoutView="0" workbookViewId="0" topLeftCell="A144">
      <selection activeCell="K39" sqref="K39:K4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80" customFormat="1" ht="11.25" customHeight="1">
      <c r="A1" s="15" t="s">
        <v>218</v>
      </c>
    </row>
    <row r="2" spans="1:18" s="780" customFormat="1" ht="11.25" customHeight="1">
      <c r="A2" s="2" t="s">
        <v>219</v>
      </c>
      <c r="K2" s="781"/>
      <c r="Q2" s="782" t="str">
        <f>NDPL!$Q$1</f>
        <v>MAY-2020</v>
      </c>
      <c r="R2" s="782"/>
    </row>
    <row r="3" s="780" customFormat="1" ht="11.25" customHeight="1">
      <c r="A3" s="89" t="s">
        <v>78</v>
      </c>
    </row>
    <row r="4" spans="1:16" s="780" customFormat="1" ht="11.25" customHeight="1" thickBot="1">
      <c r="A4" s="89" t="s">
        <v>227</v>
      </c>
      <c r="G4" s="127"/>
      <c r="H4" s="127"/>
      <c r="I4" s="781" t="s">
        <v>7</v>
      </c>
      <c r="J4" s="127"/>
      <c r="K4" s="127"/>
      <c r="L4" s="127"/>
      <c r="M4" s="127"/>
      <c r="N4" s="781" t="s">
        <v>375</v>
      </c>
      <c r="O4" s="127"/>
      <c r="P4" s="12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31/05/2020</v>
      </c>
      <c r="H5" s="32" t="str">
        <f>NDPL!H5</f>
        <v>INTIAL READING 01/05/2020</v>
      </c>
      <c r="I5" s="32" t="s">
        <v>4</v>
      </c>
      <c r="J5" s="32" t="s">
        <v>5</v>
      </c>
      <c r="K5" s="32" t="s">
        <v>6</v>
      </c>
      <c r="L5" s="34" t="str">
        <f>NDPL!G5</f>
        <v>FINAL READING 31/05/2020</v>
      </c>
      <c r="M5" s="32" t="str">
        <f>NDPL!H5</f>
        <v>INTIAL READING 01/05/2020</v>
      </c>
      <c r="N5" s="32" t="s">
        <v>4</v>
      </c>
      <c r="O5" s="32" t="s">
        <v>5</v>
      </c>
      <c r="P5" s="32" t="s">
        <v>6</v>
      </c>
      <c r="Q5" s="173" t="s">
        <v>288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3"/>
      <c r="B7" s="344" t="s">
        <v>134</v>
      </c>
      <c r="C7" s="334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35" customFormat="1" ht="15.75" customHeight="1">
      <c r="A8" s="345">
        <v>1</v>
      </c>
      <c r="B8" s="346" t="s">
        <v>79</v>
      </c>
      <c r="C8" s="349">
        <v>4865110</v>
      </c>
      <c r="D8" s="39" t="s">
        <v>12</v>
      </c>
      <c r="E8" s="40" t="s">
        <v>325</v>
      </c>
      <c r="F8" s="355">
        <v>100</v>
      </c>
      <c r="G8" s="325">
        <v>24723</v>
      </c>
      <c r="H8" s="326">
        <v>24698</v>
      </c>
      <c r="I8" s="267">
        <f aca="true" t="shared" si="0" ref="I8:I14">G8-H8</f>
        <v>25</v>
      </c>
      <c r="J8" s="267">
        <f aca="true" t="shared" si="1" ref="J8:J14">$F8*I8</f>
        <v>2500</v>
      </c>
      <c r="K8" s="267">
        <f aca="true" t="shared" si="2" ref="K8:K14">J8/1000000</f>
        <v>0.0025</v>
      </c>
      <c r="L8" s="325">
        <v>994116</v>
      </c>
      <c r="M8" s="326">
        <v>994091</v>
      </c>
      <c r="N8" s="267">
        <f aca="true" t="shared" si="3" ref="N8:N15">L8-M8</f>
        <v>25</v>
      </c>
      <c r="O8" s="267">
        <f aca="true" t="shared" si="4" ref="O8:O15">$F8*N8</f>
        <v>2500</v>
      </c>
      <c r="P8" s="267">
        <f aca="true" t="shared" si="5" ref="P8:P15">O8/1000000</f>
        <v>0.0025</v>
      </c>
      <c r="Q8" s="439"/>
    </row>
    <row r="9" spans="1:17" s="435" customFormat="1" ht="15.75" customHeight="1">
      <c r="A9" s="345">
        <v>2</v>
      </c>
      <c r="B9" s="346" t="s">
        <v>80</v>
      </c>
      <c r="C9" s="349">
        <v>4865080</v>
      </c>
      <c r="D9" s="39" t="s">
        <v>12</v>
      </c>
      <c r="E9" s="40" t="s">
        <v>325</v>
      </c>
      <c r="F9" s="355">
        <v>300</v>
      </c>
      <c r="G9" s="325">
        <v>10959</v>
      </c>
      <c r="H9" s="326">
        <v>10898</v>
      </c>
      <c r="I9" s="267">
        <f t="shared" si="0"/>
        <v>61</v>
      </c>
      <c r="J9" s="267">
        <f t="shared" si="1"/>
        <v>18300</v>
      </c>
      <c r="K9" s="267">
        <f t="shared" si="2"/>
        <v>0.0183</v>
      </c>
      <c r="L9" s="325">
        <v>3447</v>
      </c>
      <c r="M9" s="326">
        <v>3490</v>
      </c>
      <c r="N9" s="267">
        <f t="shared" si="3"/>
        <v>-43</v>
      </c>
      <c r="O9" s="267">
        <f t="shared" si="4"/>
        <v>-12900</v>
      </c>
      <c r="P9" s="267">
        <f t="shared" si="5"/>
        <v>-0.0129</v>
      </c>
      <c r="Q9" s="451"/>
    </row>
    <row r="10" spans="1:17" s="435" customFormat="1" ht="15.75" customHeight="1">
      <c r="A10" s="345">
        <v>3</v>
      </c>
      <c r="B10" s="346" t="s">
        <v>81</v>
      </c>
      <c r="C10" s="349">
        <v>5295197</v>
      </c>
      <c r="D10" s="39" t="s">
        <v>12</v>
      </c>
      <c r="E10" s="40" t="s">
        <v>325</v>
      </c>
      <c r="F10" s="355">
        <v>75</v>
      </c>
      <c r="G10" s="325">
        <v>86243</v>
      </c>
      <c r="H10" s="326">
        <v>85738</v>
      </c>
      <c r="I10" s="267">
        <f t="shared" si="0"/>
        <v>505</v>
      </c>
      <c r="J10" s="267">
        <f>$F10*I10</f>
        <v>37875</v>
      </c>
      <c r="K10" s="267">
        <f>J10/1000000</f>
        <v>0.037875</v>
      </c>
      <c r="L10" s="325">
        <v>399925</v>
      </c>
      <c r="M10" s="326">
        <v>396597</v>
      </c>
      <c r="N10" s="267">
        <f t="shared" si="3"/>
        <v>3328</v>
      </c>
      <c r="O10" s="267">
        <f>$F10*N10</f>
        <v>249600</v>
      </c>
      <c r="P10" s="267">
        <f>O10/1000000</f>
        <v>0.2496</v>
      </c>
      <c r="Q10" s="439"/>
    </row>
    <row r="11" spans="1:17" s="435" customFormat="1" ht="15.75" customHeight="1">
      <c r="A11" s="345">
        <v>4</v>
      </c>
      <c r="B11" s="346" t="s">
        <v>82</v>
      </c>
      <c r="C11" s="349">
        <v>4865184</v>
      </c>
      <c r="D11" s="39" t="s">
        <v>12</v>
      </c>
      <c r="E11" s="40" t="s">
        <v>325</v>
      </c>
      <c r="F11" s="355">
        <v>300</v>
      </c>
      <c r="G11" s="325">
        <v>994938</v>
      </c>
      <c r="H11" s="326">
        <v>994989</v>
      </c>
      <c r="I11" s="267">
        <f t="shared" si="0"/>
        <v>-51</v>
      </c>
      <c r="J11" s="267">
        <f t="shared" si="1"/>
        <v>-15300</v>
      </c>
      <c r="K11" s="267">
        <f t="shared" si="2"/>
        <v>-0.0153</v>
      </c>
      <c r="L11" s="325">
        <v>5953</v>
      </c>
      <c r="M11" s="326">
        <v>5998</v>
      </c>
      <c r="N11" s="267">
        <f t="shared" si="3"/>
        <v>-45</v>
      </c>
      <c r="O11" s="267">
        <f t="shared" si="4"/>
        <v>-13500</v>
      </c>
      <c r="P11" s="267">
        <f t="shared" si="5"/>
        <v>-0.0135</v>
      </c>
      <c r="Q11" s="439"/>
    </row>
    <row r="12" spans="1:17" s="435" customFormat="1" ht="15">
      <c r="A12" s="345">
        <v>5</v>
      </c>
      <c r="B12" s="346" t="s">
        <v>83</v>
      </c>
      <c r="C12" s="349">
        <v>4865103</v>
      </c>
      <c r="D12" s="39" t="s">
        <v>12</v>
      </c>
      <c r="E12" s="40" t="s">
        <v>325</v>
      </c>
      <c r="F12" s="355">
        <v>1333.3</v>
      </c>
      <c r="G12" s="325">
        <v>1545</v>
      </c>
      <c r="H12" s="326">
        <v>1548</v>
      </c>
      <c r="I12" s="267">
        <f t="shared" si="0"/>
        <v>-3</v>
      </c>
      <c r="J12" s="267">
        <f t="shared" si="1"/>
        <v>-3999.8999999999996</v>
      </c>
      <c r="K12" s="267">
        <f t="shared" si="2"/>
        <v>-0.0039999</v>
      </c>
      <c r="L12" s="325">
        <v>3584</v>
      </c>
      <c r="M12" s="326">
        <v>3584</v>
      </c>
      <c r="N12" s="267">
        <f t="shared" si="3"/>
        <v>0</v>
      </c>
      <c r="O12" s="267">
        <f t="shared" si="4"/>
        <v>0</v>
      </c>
      <c r="P12" s="267">
        <f t="shared" si="5"/>
        <v>0</v>
      </c>
      <c r="Q12" s="445"/>
    </row>
    <row r="13" spans="1:17" s="435" customFormat="1" ht="15.75" customHeight="1">
      <c r="A13" s="345">
        <v>6</v>
      </c>
      <c r="B13" s="346" t="s">
        <v>84</v>
      </c>
      <c r="C13" s="349">
        <v>4865104</v>
      </c>
      <c r="D13" s="39" t="s">
        <v>12</v>
      </c>
      <c r="E13" s="40" t="s">
        <v>325</v>
      </c>
      <c r="F13" s="355">
        <v>100</v>
      </c>
      <c r="G13" s="325">
        <v>10447</v>
      </c>
      <c r="H13" s="326">
        <v>10367</v>
      </c>
      <c r="I13" s="267">
        <f t="shared" si="0"/>
        <v>80</v>
      </c>
      <c r="J13" s="267">
        <f>$F13*I13</f>
        <v>8000</v>
      </c>
      <c r="K13" s="267">
        <f>J13/1000000</f>
        <v>0.008</v>
      </c>
      <c r="L13" s="325">
        <v>3231</v>
      </c>
      <c r="M13" s="326">
        <v>1757</v>
      </c>
      <c r="N13" s="267">
        <f t="shared" si="3"/>
        <v>1474</v>
      </c>
      <c r="O13" s="267">
        <f>$F13*N13</f>
        <v>147400</v>
      </c>
      <c r="P13" s="267">
        <f>O13/1000000</f>
        <v>0.1474</v>
      </c>
      <c r="Q13" s="439"/>
    </row>
    <row r="14" spans="1:17" s="435" customFormat="1" ht="15.75" customHeight="1">
      <c r="A14" s="345">
        <v>7</v>
      </c>
      <c r="B14" s="346" t="s">
        <v>85</v>
      </c>
      <c r="C14" s="349">
        <v>5295196</v>
      </c>
      <c r="D14" s="39" t="s">
        <v>12</v>
      </c>
      <c r="E14" s="40" t="s">
        <v>325</v>
      </c>
      <c r="F14" s="778">
        <v>75</v>
      </c>
      <c r="G14" s="325">
        <v>103981</v>
      </c>
      <c r="H14" s="326">
        <v>102672</v>
      </c>
      <c r="I14" s="267">
        <f t="shared" si="0"/>
        <v>1309</v>
      </c>
      <c r="J14" s="267">
        <f t="shared" si="1"/>
        <v>98175</v>
      </c>
      <c r="K14" s="267">
        <f t="shared" si="2"/>
        <v>0.098175</v>
      </c>
      <c r="L14" s="325">
        <v>892000</v>
      </c>
      <c r="M14" s="326">
        <v>891251</v>
      </c>
      <c r="N14" s="267">
        <f t="shared" si="3"/>
        <v>749</v>
      </c>
      <c r="O14" s="267">
        <f t="shared" si="4"/>
        <v>56175</v>
      </c>
      <c r="P14" s="267">
        <f t="shared" si="5"/>
        <v>0.056175</v>
      </c>
      <c r="Q14" s="439"/>
    </row>
    <row r="15" spans="1:17" s="435" customFormat="1" ht="15.75" customHeight="1">
      <c r="A15" s="345"/>
      <c r="B15" s="346"/>
      <c r="C15" s="349"/>
      <c r="D15" s="39"/>
      <c r="E15" s="40"/>
      <c r="F15" s="778">
        <v>75</v>
      </c>
      <c r="G15" s="325"/>
      <c r="H15" s="326"/>
      <c r="I15" s="267"/>
      <c r="J15" s="267"/>
      <c r="K15" s="267"/>
      <c r="L15" s="325">
        <v>890639</v>
      </c>
      <c r="M15" s="326">
        <v>889175</v>
      </c>
      <c r="N15" s="267">
        <f t="shared" si="3"/>
        <v>1464</v>
      </c>
      <c r="O15" s="267">
        <f t="shared" si="4"/>
        <v>109800</v>
      </c>
      <c r="P15" s="267">
        <f t="shared" si="5"/>
        <v>0.1098</v>
      </c>
      <c r="Q15" s="439"/>
    </row>
    <row r="16" spans="1:17" s="435" customFormat="1" ht="15.75" customHeight="1">
      <c r="A16" s="345"/>
      <c r="B16" s="348" t="s">
        <v>11</v>
      </c>
      <c r="C16" s="349"/>
      <c r="D16" s="39"/>
      <c r="E16" s="39"/>
      <c r="F16" s="355"/>
      <c r="G16" s="325"/>
      <c r="H16" s="326"/>
      <c r="I16" s="267"/>
      <c r="J16" s="267"/>
      <c r="K16" s="267"/>
      <c r="L16" s="325"/>
      <c r="M16" s="326"/>
      <c r="N16" s="267"/>
      <c r="O16" s="267"/>
      <c r="P16" s="267"/>
      <c r="Q16" s="439"/>
    </row>
    <row r="17" spans="1:17" s="435" customFormat="1" ht="15.75" customHeight="1">
      <c r="A17" s="345">
        <v>8</v>
      </c>
      <c r="B17" s="346" t="s">
        <v>346</v>
      </c>
      <c r="C17" s="349">
        <v>4864884</v>
      </c>
      <c r="D17" s="39" t="s">
        <v>12</v>
      </c>
      <c r="E17" s="40" t="s">
        <v>325</v>
      </c>
      <c r="F17" s="355">
        <v>1000</v>
      </c>
      <c r="G17" s="325">
        <v>980253</v>
      </c>
      <c r="H17" s="326">
        <v>980619</v>
      </c>
      <c r="I17" s="267">
        <f aca="true" t="shared" si="6" ref="I17:I27">G17-H17</f>
        <v>-366</v>
      </c>
      <c r="J17" s="267">
        <f aca="true" t="shared" si="7" ref="J17:J27">$F17*I17</f>
        <v>-366000</v>
      </c>
      <c r="K17" s="267">
        <f aca="true" t="shared" si="8" ref="K17:K27">J17/1000000</f>
        <v>-0.366</v>
      </c>
      <c r="L17" s="325">
        <v>2276</v>
      </c>
      <c r="M17" s="326">
        <v>2276</v>
      </c>
      <c r="N17" s="267">
        <f aca="true" t="shared" si="9" ref="N17:N27">L17-M17</f>
        <v>0</v>
      </c>
      <c r="O17" s="267">
        <f aca="true" t="shared" si="10" ref="O17:O27">$F17*N17</f>
        <v>0</v>
      </c>
      <c r="P17" s="267">
        <f aca="true" t="shared" si="11" ref="P17:P27">O17/1000000</f>
        <v>0</v>
      </c>
      <c r="Q17" s="467"/>
    </row>
    <row r="18" spans="1:17" s="435" customFormat="1" ht="15.75" customHeight="1">
      <c r="A18" s="345">
        <v>9</v>
      </c>
      <c r="B18" s="346" t="s">
        <v>86</v>
      </c>
      <c r="C18" s="349">
        <v>4864897</v>
      </c>
      <c r="D18" s="39" t="s">
        <v>12</v>
      </c>
      <c r="E18" s="40" t="s">
        <v>325</v>
      </c>
      <c r="F18" s="355">
        <v>500</v>
      </c>
      <c r="G18" s="325">
        <v>989916</v>
      </c>
      <c r="H18" s="326">
        <v>990418</v>
      </c>
      <c r="I18" s="267">
        <f>G18-H18</f>
        <v>-502</v>
      </c>
      <c r="J18" s="267">
        <f>$F18*I18</f>
        <v>-251000</v>
      </c>
      <c r="K18" s="267">
        <f>J18/1000000</f>
        <v>-0.251</v>
      </c>
      <c r="L18" s="325">
        <v>178</v>
      </c>
      <c r="M18" s="326">
        <v>178</v>
      </c>
      <c r="N18" s="267">
        <f>L18-M18</f>
        <v>0</v>
      </c>
      <c r="O18" s="267">
        <f>$F18*N18</f>
        <v>0</v>
      </c>
      <c r="P18" s="267">
        <f>O18/1000000</f>
        <v>0</v>
      </c>
      <c r="Q18" s="439"/>
    </row>
    <row r="19" spans="1:17" s="435" customFormat="1" ht="15.75" customHeight="1">
      <c r="A19" s="345">
        <v>10</v>
      </c>
      <c r="B19" s="346" t="s">
        <v>117</v>
      </c>
      <c r="C19" s="349">
        <v>4864832</v>
      </c>
      <c r="D19" s="39" t="s">
        <v>12</v>
      </c>
      <c r="E19" s="40" t="s">
        <v>325</v>
      </c>
      <c r="F19" s="355">
        <v>1000</v>
      </c>
      <c r="G19" s="325">
        <v>996594</v>
      </c>
      <c r="H19" s="326">
        <v>996904</v>
      </c>
      <c r="I19" s="267">
        <f t="shared" si="6"/>
        <v>-310</v>
      </c>
      <c r="J19" s="267">
        <f t="shared" si="7"/>
        <v>-310000</v>
      </c>
      <c r="K19" s="267">
        <f t="shared" si="8"/>
        <v>-0.31</v>
      </c>
      <c r="L19" s="325">
        <v>1621</v>
      </c>
      <c r="M19" s="326">
        <v>1623</v>
      </c>
      <c r="N19" s="267">
        <f t="shared" si="9"/>
        <v>-2</v>
      </c>
      <c r="O19" s="267">
        <f t="shared" si="10"/>
        <v>-2000</v>
      </c>
      <c r="P19" s="267">
        <f t="shared" si="11"/>
        <v>-0.002</v>
      </c>
      <c r="Q19" s="439"/>
    </row>
    <row r="20" spans="1:17" s="435" customFormat="1" ht="15.75" customHeight="1">
      <c r="A20" s="345">
        <v>11</v>
      </c>
      <c r="B20" s="346" t="s">
        <v>87</v>
      </c>
      <c r="C20" s="349">
        <v>4864833</v>
      </c>
      <c r="D20" s="39" t="s">
        <v>12</v>
      </c>
      <c r="E20" s="40" t="s">
        <v>325</v>
      </c>
      <c r="F20" s="355">
        <v>1000</v>
      </c>
      <c r="G20" s="325">
        <v>988062</v>
      </c>
      <c r="H20" s="326">
        <v>988038</v>
      </c>
      <c r="I20" s="267">
        <f t="shared" si="6"/>
        <v>24</v>
      </c>
      <c r="J20" s="267">
        <f t="shared" si="7"/>
        <v>24000</v>
      </c>
      <c r="K20" s="267">
        <f t="shared" si="8"/>
        <v>0.024</v>
      </c>
      <c r="L20" s="325">
        <v>1354</v>
      </c>
      <c r="M20" s="326">
        <v>1350</v>
      </c>
      <c r="N20" s="267">
        <f t="shared" si="9"/>
        <v>4</v>
      </c>
      <c r="O20" s="267">
        <f t="shared" si="10"/>
        <v>4000</v>
      </c>
      <c r="P20" s="267">
        <f t="shared" si="11"/>
        <v>0.004</v>
      </c>
      <c r="Q20" s="439"/>
    </row>
    <row r="21" spans="1:17" s="435" customFormat="1" ht="15.75" customHeight="1">
      <c r="A21" s="345">
        <v>12</v>
      </c>
      <c r="B21" s="346" t="s">
        <v>88</v>
      </c>
      <c r="C21" s="349">
        <v>4864834</v>
      </c>
      <c r="D21" s="39" t="s">
        <v>12</v>
      </c>
      <c r="E21" s="40" t="s">
        <v>325</v>
      </c>
      <c r="F21" s="355">
        <v>1000</v>
      </c>
      <c r="G21" s="325">
        <v>990340</v>
      </c>
      <c r="H21" s="326">
        <v>990744</v>
      </c>
      <c r="I21" s="267">
        <f t="shared" si="6"/>
        <v>-404</v>
      </c>
      <c r="J21" s="267">
        <f t="shared" si="7"/>
        <v>-404000</v>
      </c>
      <c r="K21" s="267">
        <f t="shared" si="8"/>
        <v>-0.404</v>
      </c>
      <c r="L21" s="325">
        <v>6258</v>
      </c>
      <c r="M21" s="326">
        <v>6252</v>
      </c>
      <c r="N21" s="267">
        <f t="shared" si="9"/>
        <v>6</v>
      </c>
      <c r="O21" s="267">
        <f t="shared" si="10"/>
        <v>6000</v>
      </c>
      <c r="P21" s="267">
        <f t="shared" si="11"/>
        <v>0.006</v>
      </c>
      <c r="Q21" s="439"/>
    </row>
    <row r="22" spans="1:17" s="435" customFormat="1" ht="15.75" customHeight="1">
      <c r="A22" s="345">
        <v>13</v>
      </c>
      <c r="B22" s="312" t="s">
        <v>89</v>
      </c>
      <c r="C22" s="349">
        <v>4864889</v>
      </c>
      <c r="D22" s="43" t="s">
        <v>12</v>
      </c>
      <c r="E22" s="40" t="s">
        <v>325</v>
      </c>
      <c r="F22" s="355">
        <v>1000</v>
      </c>
      <c r="G22" s="325">
        <v>997511</v>
      </c>
      <c r="H22" s="326">
        <v>997723</v>
      </c>
      <c r="I22" s="267">
        <f t="shared" si="6"/>
        <v>-212</v>
      </c>
      <c r="J22" s="267">
        <f t="shared" si="7"/>
        <v>-212000</v>
      </c>
      <c r="K22" s="267">
        <f t="shared" si="8"/>
        <v>-0.212</v>
      </c>
      <c r="L22" s="325">
        <v>998667</v>
      </c>
      <c r="M22" s="326">
        <v>998652</v>
      </c>
      <c r="N22" s="267">
        <f t="shared" si="9"/>
        <v>15</v>
      </c>
      <c r="O22" s="267">
        <f t="shared" si="10"/>
        <v>15000</v>
      </c>
      <c r="P22" s="267">
        <f t="shared" si="11"/>
        <v>0.015</v>
      </c>
      <c r="Q22" s="439"/>
    </row>
    <row r="23" spans="1:17" s="435" customFormat="1" ht="15.75" customHeight="1">
      <c r="A23" s="345">
        <v>14</v>
      </c>
      <c r="B23" s="346" t="s">
        <v>90</v>
      </c>
      <c r="C23" s="349">
        <v>4864859</v>
      </c>
      <c r="D23" s="39" t="s">
        <v>12</v>
      </c>
      <c r="E23" s="40" t="s">
        <v>325</v>
      </c>
      <c r="F23" s="355">
        <v>1000</v>
      </c>
      <c r="G23" s="325">
        <v>995595</v>
      </c>
      <c r="H23" s="326">
        <v>995871</v>
      </c>
      <c r="I23" s="267">
        <f>G23-H23</f>
        <v>-276</v>
      </c>
      <c r="J23" s="267">
        <f>$F23*I23</f>
        <v>-276000</v>
      </c>
      <c r="K23" s="267">
        <f>J23/1000000</f>
        <v>-0.276</v>
      </c>
      <c r="L23" s="325">
        <v>999794</v>
      </c>
      <c r="M23" s="326">
        <v>999794</v>
      </c>
      <c r="N23" s="267">
        <f>L23-M23</f>
        <v>0</v>
      </c>
      <c r="O23" s="267">
        <f>$F23*N23</f>
        <v>0</v>
      </c>
      <c r="P23" s="267">
        <f>O23/1000000</f>
        <v>0</v>
      </c>
      <c r="Q23" s="439"/>
    </row>
    <row r="24" spans="1:17" s="435" customFormat="1" ht="15.75" customHeight="1">
      <c r="A24" s="345">
        <v>15</v>
      </c>
      <c r="B24" s="346" t="s">
        <v>91</v>
      </c>
      <c r="C24" s="349">
        <v>4864895</v>
      </c>
      <c r="D24" s="39" t="s">
        <v>12</v>
      </c>
      <c r="E24" s="40" t="s">
        <v>325</v>
      </c>
      <c r="F24" s="355">
        <v>800</v>
      </c>
      <c r="G24" s="325">
        <v>995743</v>
      </c>
      <c r="H24" s="326">
        <v>996133</v>
      </c>
      <c r="I24" s="267">
        <f>G24-H24</f>
        <v>-390</v>
      </c>
      <c r="J24" s="267">
        <f t="shared" si="7"/>
        <v>-312000</v>
      </c>
      <c r="K24" s="267">
        <f t="shared" si="8"/>
        <v>-0.312</v>
      </c>
      <c r="L24" s="325">
        <v>5204</v>
      </c>
      <c r="M24" s="326">
        <v>5204</v>
      </c>
      <c r="N24" s="267">
        <f>L24-M24</f>
        <v>0</v>
      </c>
      <c r="O24" s="267">
        <f t="shared" si="10"/>
        <v>0</v>
      </c>
      <c r="P24" s="267">
        <f t="shared" si="11"/>
        <v>0</v>
      </c>
      <c r="Q24" s="439"/>
    </row>
    <row r="25" spans="1:17" s="435" customFormat="1" ht="15.75" customHeight="1">
      <c r="A25" s="345">
        <v>16</v>
      </c>
      <c r="B25" s="346" t="s">
        <v>92</v>
      </c>
      <c r="C25" s="349">
        <v>4864826</v>
      </c>
      <c r="D25" s="39" t="s">
        <v>12</v>
      </c>
      <c r="E25" s="40" t="s">
        <v>325</v>
      </c>
      <c r="F25" s="355">
        <v>133.33</v>
      </c>
      <c r="G25" s="325">
        <v>1951</v>
      </c>
      <c r="H25" s="326">
        <v>3965</v>
      </c>
      <c r="I25" s="267">
        <f>G25-H25</f>
        <v>-2014</v>
      </c>
      <c r="J25" s="267">
        <f>$F25*I25</f>
        <v>-268526.62000000005</v>
      </c>
      <c r="K25" s="267">
        <f>J25/1000000</f>
        <v>-0.26852662000000005</v>
      </c>
      <c r="L25" s="325">
        <v>3650</v>
      </c>
      <c r="M25" s="326">
        <v>3651</v>
      </c>
      <c r="N25" s="267">
        <f>L25-M25</f>
        <v>-1</v>
      </c>
      <c r="O25" s="267">
        <f>$F25*N25</f>
        <v>-133.33</v>
      </c>
      <c r="P25" s="267">
        <f>O25/1000000</f>
        <v>-0.00013333</v>
      </c>
      <c r="Q25" s="439"/>
    </row>
    <row r="26" spans="1:17" s="435" customFormat="1" ht="15.75" customHeight="1">
      <c r="A26" s="345">
        <v>17</v>
      </c>
      <c r="B26" s="346" t="s">
        <v>115</v>
      </c>
      <c r="C26" s="349">
        <v>4864839</v>
      </c>
      <c r="D26" s="39" t="s">
        <v>12</v>
      </c>
      <c r="E26" s="40" t="s">
        <v>325</v>
      </c>
      <c r="F26" s="355">
        <v>1000</v>
      </c>
      <c r="G26" s="325">
        <v>864</v>
      </c>
      <c r="H26" s="326">
        <v>913</v>
      </c>
      <c r="I26" s="267">
        <f t="shared" si="6"/>
        <v>-49</v>
      </c>
      <c r="J26" s="267">
        <f t="shared" si="7"/>
        <v>-49000</v>
      </c>
      <c r="K26" s="267">
        <f t="shared" si="8"/>
        <v>-0.049</v>
      </c>
      <c r="L26" s="325">
        <v>9730</v>
      </c>
      <c r="M26" s="326">
        <v>9730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39"/>
    </row>
    <row r="27" spans="1:17" s="435" customFormat="1" ht="15.75" customHeight="1">
      <c r="A27" s="345">
        <v>18</v>
      </c>
      <c r="B27" s="346" t="s">
        <v>116</v>
      </c>
      <c r="C27" s="349">
        <v>4864883</v>
      </c>
      <c r="D27" s="39" t="s">
        <v>12</v>
      </c>
      <c r="E27" s="40" t="s">
        <v>325</v>
      </c>
      <c r="F27" s="355">
        <v>1000</v>
      </c>
      <c r="G27" s="325">
        <v>815</v>
      </c>
      <c r="H27" s="326">
        <v>888</v>
      </c>
      <c r="I27" s="267">
        <f t="shared" si="6"/>
        <v>-73</v>
      </c>
      <c r="J27" s="267">
        <f t="shared" si="7"/>
        <v>-73000</v>
      </c>
      <c r="K27" s="267">
        <f t="shared" si="8"/>
        <v>-0.073</v>
      </c>
      <c r="L27" s="325">
        <v>17471</v>
      </c>
      <c r="M27" s="326">
        <v>17471</v>
      </c>
      <c r="N27" s="267">
        <f t="shared" si="9"/>
        <v>0</v>
      </c>
      <c r="O27" s="267">
        <f t="shared" si="10"/>
        <v>0</v>
      </c>
      <c r="P27" s="267">
        <f t="shared" si="11"/>
        <v>0</v>
      </c>
      <c r="Q27" s="439"/>
    </row>
    <row r="28" spans="1:17" s="435" customFormat="1" ht="15.75" customHeight="1">
      <c r="A28" s="345"/>
      <c r="B28" s="348" t="s">
        <v>93</v>
      </c>
      <c r="C28" s="349"/>
      <c r="D28" s="39"/>
      <c r="E28" s="39"/>
      <c r="F28" s="355"/>
      <c r="G28" s="325"/>
      <c r="H28" s="326"/>
      <c r="I28" s="473"/>
      <c r="J28" s="473"/>
      <c r="K28" s="124"/>
      <c r="L28" s="325"/>
      <c r="M28" s="326"/>
      <c r="N28" s="473"/>
      <c r="O28" s="473"/>
      <c r="P28" s="124"/>
      <c r="Q28" s="439"/>
    </row>
    <row r="29" spans="1:17" s="435" customFormat="1" ht="15.75" customHeight="1">
      <c r="A29" s="345">
        <v>19</v>
      </c>
      <c r="B29" s="346" t="s">
        <v>94</v>
      </c>
      <c r="C29" s="349">
        <v>4864954</v>
      </c>
      <c r="D29" s="39" t="s">
        <v>12</v>
      </c>
      <c r="E29" s="40" t="s">
        <v>325</v>
      </c>
      <c r="F29" s="355">
        <v>1250</v>
      </c>
      <c r="G29" s="325">
        <v>971612</v>
      </c>
      <c r="H29" s="326">
        <v>971612</v>
      </c>
      <c r="I29" s="267">
        <f>G29-H29</f>
        <v>0</v>
      </c>
      <c r="J29" s="267">
        <f>$F29*I29</f>
        <v>0</v>
      </c>
      <c r="K29" s="267">
        <f>J29/1000000</f>
        <v>0</v>
      </c>
      <c r="L29" s="325">
        <v>949883</v>
      </c>
      <c r="M29" s="326">
        <v>950417</v>
      </c>
      <c r="N29" s="267">
        <f>L29-M29</f>
        <v>-534</v>
      </c>
      <c r="O29" s="267">
        <f>$F29*N29</f>
        <v>-667500</v>
      </c>
      <c r="P29" s="267">
        <f>O29/1000000</f>
        <v>-0.6675</v>
      </c>
      <c r="Q29" s="439"/>
    </row>
    <row r="30" spans="1:17" s="435" customFormat="1" ht="15.75" customHeight="1">
      <c r="A30" s="345">
        <v>20</v>
      </c>
      <c r="B30" s="346" t="s">
        <v>95</v>
      </c>
      <c r="C30" s="349">
        <v>4865030</v>
      </c>
      <c r="D30" s="39" t="s">
        <v>12</v>
      </c>
      <c r="E30" s="40" t="s">
        <v>325</v>
      </c>
      <c r="F30" s="355">
        <v>1100</v>
      </c>
      <c r="G30" s="325">
        <v>985081</v>
      </c>
      <c r="H30" s="326">
        <v>985081</v>
      </c>
      <c r="I30" s="267">
        <f>G30-H30</f>
        <v>0</v>
      </c>
      <c r="J30" s="267">
        <f>$F30*I30</f>
        <v>0</v>
      </c>
      <c r="K30" s="267">
        <f>J30/1000000</f>
        <v>0</v>
      </c>
      <c r="L30" s="325">
        <v>936318</v>
      </c>
      <c r="M30" s="326">
        <v>936389</v>
      </c>
      <c r="N30" s="267">
        <f>L30-M30</f>
        <v>-71</v>
      </c>
      <c r="O30" s="267">
        <f>$F30*N30</f>
        <v>-78100</v>
      </c>
      <c r="P30" s="267">
        <f>O30/1000000</f>
        <v>-0.0781</v>
      </c>
      <c r="Q30" s="439"/>
    </row>
    <row r="31" spans="1:17" s="435" customFormat="1" ht="15.75" customHeight="1">
      <c r="A31" s="345">
        <v>21</v>
      </c>
      <c r="B31" s="346" t="s">
        <v>344</v>
      </c>
      <c r="C31" s="349">
        <v>4864989</v>
      </c>
      <c r="D31" s="39" t="s">
        <v>12</v>
      </c>
      <c r="E31" s="40" t="s">
        <v>325</v>
      </c>
      <c r="F31" s="355">
        <v>1000</v>
      </c>
      <c r="G31" s="325">
        <v>999993</v>
      </c>
      <c r="H31" s="326">
        <v>999996</v>
      </c>
      <c r="I31" s="267">
        <f>G31-H31</f>
        <v>-3</v>
      </c>
      <c r="J31" s="267">
        <f>$F31*I31</f>
        <v>-3000</v>
      </c>
      <c r="K31" s="267">
        <f>J31/1000000</f>
        <v>-0.003</v>
      </c>
      <c r="L31" s="325">
        <v>999875</v>
      </c>
      <c r="M31" s="326">
        <v>999961</v>
      </c>
      <c r="N31" s="267">
        <f>L31-M31</f>
        <v>-86</v>
      </c>
      <c r="O31" s="267">
        <f>$F31*N31</f>
        <v>-86000</v>
      </c>
      <c r="P31" s="267">
        <f>O31/1000000</f>
        <v>-0.086</v>
      </c>
      <c r="Q31" s="439"/>
    </row>
    <row r="32" spans="1:17" s="435" customFormat="1" ht="15.75" customHeight="1">
      <c r="A32" s="345"/>
      <c r="B32" s="348" t="s">
        <v>31</v>
      </c>
      <c r="C32" s="349"/>
      <c r="D32" s="39"/>
      <c r="E32" s="39"/>
      <c r="F32" s="355"/>
      <c r="G32" s="325"/>
      <c r="H32" s="326"/>
      <c r="I32" s="267"/>
      <c r="J32" s="267"/>
      <c r="K32" s="124">
        <f>SUM(K29:K31)</f>
        <v>-0.003</v>
      </c>
      <c r="L32" s="325"/>
      <c r="M32" s="326"/>
      <c r="N32" s="267"/>
      <c r="O32" s="267"/>
      <c r="P32" s="124">
        <f>SUM(P29:P31)</f>
        <v>-0.8316</v>
      </c>
      <c r="Q32" s="439"/>
    </row>
    <row r="33" spans="1:17" s="435" customFormat="1" ht="15.75" customHeight="1">
      <c r="A33" s="345">
        <v>22</v>
      </c>
      <c r="B33" s="346" t="s">
        <v>96</v>
      </c>
      <c r="C33" s="349">
        <v>4864932</v>
      </c>
      <c r="D33" s="39" t="s">
        <v>12</v>
      </c>
      <c r="E33" s="40" t="s">
        <v>325</v>
      </c>
      <c r="F33" s="355">
        <v>-1000</v>
      </c>
      <c r="G33" s="325">
        <v>988392</v>
      </c>
      <c r="H33" s="326">
        <v>988549</v>
      </c>
      <c r="I33" s="267">
        <f>G33-H33</f>
        <v>-157</v>
      </c>
      <c r="J33" s="267">
        <f>$F33*I33</f>
        <v>157000</v>
      </c>
      <c r="K33" s="267">
        <f>J33/1000000</f>
        <v>0.157</v>
      </c>
      <c r="L33" s="325">
        <v>998662</v>
      </c>
      <c r="M33" s="326">
        <v>998793</v>
      </c>
      <c r="N33" s="267">
        <f>L33-M33</f>
        <v>-131</v>
      </c>
      <c r="O33" s="267">
        <f>$F33*N33</f>
        <v>131000</v>
      </c>
      <c r="P33" s="267">
        <f>O33/1000000</f>
        <v>0.131</v>
      </c>
      <c r="Q33" s="451"/>
    </row>
    <row r="34" spans="1:17" s="435" customFormat="1" ht="15.75" customHeight="1">
      <c r="A34" s="345">
        <v>23</v>
      </c>
      <c r="B34" s="346" t="s">
        <v>97</v>
      </c>
      <c r="C34" s="349">
        <v>5295140</v>
      </c>
      <c r="D34" s="39" t="s">
        <v>12</v>
      </c>
      <c r="E34" s="40" t="s">
        <v>325</v>
      </c>
      <c r="F34" s="349">
        <v>-1000</v>
      </c>
      <c r="G34" s="325">
        <v>986102</v>
      </c>
      <c r="H34" s="326">
        <v>986152</v>
      </c>
      <c r="I34" s="267">
        <f>G34-H34</f>
        <v>-50</v>
      </c>
      <c r="J34" s="267">
        <f>$F34*I34</f>
        <v>50000</v>
      </c>
      <c r="K34" s="267">
        <f>J34/1000000</f>
        <v>0.05</v>
      </c>
      <c r="L34" s="325">
        <v>998998</v>
      </c>
      <c r="M34" s="326">
        <v>999031</v>
      </c>
      <c r="N34" s="267">
        <f>L34-M34</f>
        <v>-33</v>
      </c>
      <c r="O34" s="267">
        <f>$F34*N34</f>
        <v>33000</v>
      </c>
      <c r="P34" s="267">
        <f>O34/1000000</f>
        <v>0.033</v>
      </c>
      <c r="Q34" s="439"/>
    </row>
    <row r="35" spans="1:17" s="435" customFormat="1" ht="15.75" customHeight="1">
      <c r="A35" s="345">
        <v>24</v>
      </c>
      <c r="B35" s="757" t="s">
        <v>136</v>
      </c>
      <c r="C35" s="758">
        <v>4902528</v>
      </c>
      <c r="D35" s="759" t="s">
        <v>12</v>
      </c>
      <c r="E35" s="40" t="s">
        <v>325</v>
      </c>
      <c r="F35" s="758">
        <v>300</v>
      </c>
      <c r="G35" s="325">
        <v>76</v>
      </c>
      <c r="H35" s="326">
        <v>76</v>
      </c>
      <c r="I35" s="267">
        <f>G35-H35</f>
        <v>0</v>
      </c>
      <c r="J35" s="267">
        <f>$F35*I35</f>
        <v>0</v>
      </c>
      <c r="K35" s="267">
        <f>J35/1000000</f>
        <v>0</v>
      </c>
      <c r="L35" s="325">
        <v>663</v>
      </c>
      <c r="M35" s="326">
        <v>663</v>
      </c>
      <c r="N35" s="267">
        <f>L35-M35</f>
        <v>0</v>
      </c>
      <c r="O35" s="267">
        <f>$F35*N35</f>
        <v>0</v>
      </c>
      <c r="P35" s="267">
        <f>O35/1000000</f>
        <v>0</v>
      </c>
      <c r="Q35" s="451"/>
    </row>
    <row r="36" spans="1:17" s="435" customFormat="1" ht="15.75" customHeight="1">
      <c r="A36" s="345"/>
      <c r="B36" s="348" t="s">
        <v>26</v>
      </c>
      <c r="C36" s="349"/>
      <c r="D36" s="39"/>
      <c r="E36" s="39"/>
      <c r="F36" s="355"/>
      <c r="G36" s="325"/>
      <c r="H36" s="326"/>
      <c r="I36" s="267"/>
      <c r="J36" s="267"/>
      <c r="K36" s="267"/>
      <c r="L36" s="325"/>
      <c r="M36" s="326"/>
      <c r="N36" s="267"/>
      <c r="O36" s="267"/>
      <c r="P36" s="267"/>
      <c r="Q36" s="439"/>
    </row>
    <row r="37" spans="1:17" s="435" customFormat="1" ht="15">
      <c r="A37" s="345">
        <v>25</v>
      </c>
      <c r="B37" s="312" t="s">
        <v>44</v>
      </c>
      <c r="C37" s="349">
        <v>4864854</v>
      </c>
      <c r="D37" s="43" t="s">
        <v>12</v>
      </c>
      <c r="E37" s="40" t="s">
        <v>325</v>
      </c>
      <c r="F37" s="355">
        <v>1000</v>
      </c>
      <c r="G37" s="325">
        <v>999814</v>
      </c>
      <c r="H37" s="326">
        <v>999814</v>
      </c>
      <c r="I37" s="267">
        <f>G37-H37</f>
        <v>0</v>
      </c>
      <c r="J37" s="267">
        <f>$F37*I37</f>
        <v>0</v>
      </c>
      <c r="K37" s="267">
        <f>J37/1000000</f>
        <v>0</v>
      </c>
      <c r="L37" s="325">
        <v>13454</v>
      </c>
      <c r="M37" s="326">
        <v>13639</v>
      </c>
      <c r="N37" s="267">
        <f>L37-M37</f>
        <v>-185</v>
      </c>
      <c r="O37" s="267">
        <f>$F37*N37</f>
        <v>-185000</v>
      </c>
      <c r="P37" s="267">
        <f>O37/1000000</f>
        <v>-0.185</v>
      </c>
      <c r="Q37" s="468"/>
    </row>
    <row r="38" spans="1:17" s="435" customFormat="1" ht="15.75" customHeight="1">
      <c r="A38" s="345"/>
      <c r="B38" s="348" t="s">
        <v>98</v>
      </c>
      <c r="C38" s="349"/>
      <c r="D38" s="39"/>
      <c r="E38" s="39"/>
      <c r="F38" s="355"/>
      <c r="G38" s="325"/>
      <c r="H38" s="326"/>
      <c r="I38" s="267"/>
      <c r="J38" s="267"/>
      <c r="K38" s="267"/>
      <c r="L38" s="325"/>
      <c r="M38" s="326"/>
      <c r="N38" s="267"/>
      <c r="O38" s="267"/>
      <c r="P38" s="267"/>
      <c r="Q38" s="439"/>
    </row>
    <row r="39" spans="1:17" s="435" customFormat="1" ht="17.25" customHeight="1">
      <c r="A39" s="345">
        <v>26</v>
      </c>
      <c r="B39" s="346" t="s">
        <v>99</v>
      </c>
      <c r="C39" s="349">
        <v>5295159</v>
      </c>
      <c r="D39" s="39" t="s">
        <v>12</v>
      </c>
      <c r="E39" s="40" t="s">
        <v>325</v>
      </c>
      <c r="F39" s="355">
        <v>-1000</v>
      </c>
      <c r="G39" s="325">
        <v>151439</v>
      </c>
      <c r="H39" s="326">
        <v>150677</v>
      </c>
      <c r="I39" s="267">
        <f>G39-H39</f>
        <v>762</v>
      </c>
      <c r="J39" s="267">
        <f>$F39*I39</f>
        <v>-762000</v>
      </c>
      <c r="K39" s="267">
        <f>J39/1000000</f>
        <v>-0.762</v>
      </c>
      <c r="L39" s="325">
        <v>8706</v>
      </c>
      <c r="M39" s="326">
        <v>8696</v>
      </c>
      <c r="N39" s="267">
        <f>L39-M39</f>
        <v>10</v>
      </c>
      <c r="O39" s="267">
        <f>$F39*N39</f>
        <v>-10000</v>
      </c>
      <c r="P39" s="267">
        <f>O39/1000000</f>
        <v>-0.01</v>
      </c>
      <c r="Q39" s="439"/>
    </row>
    <row r="40" spans="1:17" s="435" customFormat="1" ht="14.25" customHeight="1">
      <c r="A40" s="345"/>
      <c r="B40" s="346"/>
      <c r="C40" s="349"/>
      <c r="D40" s="39"/>
      <c r="E40" s="40"/>
      <c r="F40" s="355">
        <v>-1000</v>
      </c>
      <c r="G40" s="325">
        <v>150201</v>
      </c>
      <c r="H40" s="326">
        <v>149819</v>
      </c>
      <c r="I40" s="267">
        <f>G40-H40</f>
        <v>382</v>
      </c>
      <c r="J40" s="267">
        <f>$F40*I40</f>
        <v>-382000</v>
      </c>
      <c r="K40" s="267">
        <f>J40/1000000</f>
        <v>-0.382</v>
      </c>
      <c r="L40" s="325">
        <v>8394</v>
      </c>
      <c r="M40" s="326">
        <v>8325</v>
      </c>
      <c r="N40" s="267">
        <f>L40-M40</f>
        <v>69</v>
      </c>
      <c r="O40" s="267">
        <f>$F40*N40</f>
        <v>-69000</v>
      </c>
      <c r="P40" s="267">
        <f>O40/1000000</f>
        <v>-0.069</v>
      </c>
      <c r="Q40" s="439"/>
    </row>
    <row r="41" spans="1:17" s="435" customFormat="1" ht="14.25" customHeight="1">
      <c r="A41" s="345">
        <v>27</v>
      </c>
      <c r="B41" s="346" t="s">
        <v>100</v>
      </c>
      <c r="C41" s="349">
        <v>4865029</v>
      </c>
      <c r="D41" s="39" t="s">
        <v>12</v>
      </c>
      <c r="E41" s="40" t="s">
        <v>325</v>
      </c>
      <c r="F41" s="355">
        <v>-1000</v>
      </c>
      <c r="G41" s="325">
        <v>40101</v>
      </c>
      <c r="H41" s="326">
        <v>40000</v>
      </c>
      <c r="I41" s="267">
        <f>G41-H41</f>
        <v>101</v>
      </c>
      <c r="J41" s="267">
        <f>$F41*I41</f>
        <v>-101000</v>
      </c>
      <c r="K41" s="267">
        <f>J41/1000000</f>
        <v>-0.101</v>
      </c>
      <c r="L41" s="325">
        <v>242</v>
      </c>
      <c r="M41" s="326">
        <v>105</v>
      </c>
      <c r="N41" s="267">
        <f>L41-M41</f>
        <v>137</v>
      </c>
      <c r="O41" s="267">
        <f>$F41*N41</f>
        <v>-137000</v>
      </c>
      <c r="P41" s="267">
        <f>O41/1000000</f>
        <v>-0.137</v>
      </c>
      <c r="Q41" s="451"/>
    </row>
    <row r="42" spans="1:17" s="435" customFormat="1" ht="14.25" customHeight="1">
      <c r="A42" s="345">
        <v>28</v>
      </c>
      <c r="B42" s="346" t="s">
        <v>101</v>
      </c>
      <c r="C42" s="349">
        <v>4864934</v>
      </c>
      <c r="D42" s="39" t="s">
        <v>12</v>
      </c>
      <c r="E42" s="40" t="s">
        <v>325</v>
      </c>
      <c r="F42" s="355">
        <v>-1000</v>
      </c>
      <c r="G42" s="325">
        <v>1198</v>
      </c>
      <c r="H42" s="326">
        <v>1296</v>
      </c>
      <c r="I42" s="267">
        <f>G42-H42</f>
        <v>-98</v>
      </c>
      <c r="J42" s="267">
        <f>$F42*I42</f>
        <v>98000</v>
      </c>
      <c r="K42" s="267">
        <f>J42/1000000</f>
        <v>0.098</v>
      </c>
      <c r="L42" s="325">
        <v>999310</v>
      </c>
      <c r="M42" s="326">
        <v>999335</v>
      </c>
      <c r="N42" s="267">
        <f>L42-M42</f>
        <v>-25</v>
      </c>
      <c r="O42" s="267">
        <f>$F42*N42</f>
        <v>25000</v>
      </c>
      <c r="P42" s="267">
        <f>O42/1000000</f>
        <v>0.025</v>
      </c>
      <c r="Q42" s="467"/>
    </row>
    <row r="43" spans="1:17" s="435" customFormat="1" ht="14.25" customHeight="1">
      <c r="A43" s="345">
        <v>29</v>
      </c>
      <c r="B43" s="312" t="s">
        <v>102</v>
      </c>
      <c r="C43" s="349">
        <v>4864906</v>
      </c>
      <c r="D43" s="39" t="s">
        <v>12</v>
      </c>
      <c r="E43" s="40" t="s">
        <v>325</v>
      </c>
      <c r="F43" s="355">
        <v>-1000</v>
      </c>
      <c r="G43" s="325">
        <v>153</v>
      </c>
      <c r="H43" s="326">
        <v>150</v>
      </c>
      <c r="I43" s="267">
        <f>G43-H43</f>
        <v>3</v>
      </c>
      <c r="J43" s="267">
        <f>$F43*I43</f>
        <v>-3000</v>
      </c>
      <c r="K43" s="267">
        <f>J43/1000000</f>
        <v>-0.003</v>
      </c>
      <c r="L43" s="325">
        <v>998893</v>
      </c>
      <c r="M43" s="326">
        <v>998959</v>
      </c>
      <c r="N43" s="267">
        <f>L43-M43</f>
        <v>-66</v>
      </c>
      <c r="O43" s="267">
        <f>$F43*N43</f>
        <v>66000</v>
      </c>
      <c r="P43" s="267">
        <f>O43/1000000</f>
        <v>0.066</v>
      </c>
      <c r="Q43" s="457"/>
    </row>
    <row r="44" spans="1:17" s="435" customFormat="1" ht="14.25" customHeight="1">
      <c r="A44" s="345"/>
      <c r="B44" s="348" t="s">
        <v>387</v>
      </c>
      <c r="C44" s="349"/>
      <c r="D44" s="443"/>
      <c r="E44" s="444"/>
      <c r="F44" s="355"/>
      <c r="G44" s="325"/>
      <c r="H44" s="326"/>
      <c r="I44" s="267"/>
      <c r="J44" s="267"/>
      <c r="K44" s="267"/>
      <c r="L44" s="325"/>
      <c r="M44" s="326"/>
      <c r="N44" s="267"/>
      <c r="O44" s="267"/>
      <c r="P44" s="267"/>
      <c r="Q44" s="728"/>
    </row>
    <row r="45" spans="1:17" s="435" customFormat="1" ht="14.25" customHeight="1">
      <c r="A45" s="345">
        <v>30</v>
      </c>
      <c r="B45" s="346" t="s">
        <v>99</v>
      </c>
      <c r="C45" s="349">
        <v>5295177</v>
      </c>
      <c r="D45" s="443" t="s">
        <v>12</v>
      </c>
      <c r="E45" s="444" t="s">
        <v>325</v>
      </c>
      <c r="F45" s="355">
        <v>-1000</v>
      </c>
      <c r="G45" s="325">
        <v>25988</v>
      </c>
      <c r="H45" s="326">
        <v>25560</v>
      </c>
      <c r="I45" s="267">
        <f>G45-H45</f>
        <v>428</v>
      </c>
      <c r="J45" s="267">
        <f>$F45*I45</f>
        <v>-428000</v>
      </c>
      <c r="K45" s="267">
        <f>J45/1000000</f>
        <v>-0.428</v>
      </c>
      <c r="L45" s="325">
        <v>982958</v>
      </c>
      <c r="M45" s="326">
        <v>983032</v>
      </c>
      <c r="N45" s="267">
        <f>L45-M45</f>
        <v>-74</v>
      </c>
      <c r="O45" s="267">
        <f>$F45*N45</f>
        <v>74000</v>
      </c>
      <c r="P45" s="267">
        <f>O45/1000000</f>
        <v>0.074</v>
      </c>
      <c r="Q45" s="672"/>
    </row>
    <row r="46" spans="1:17" s="435" customFormat="1" ht="14.25" customHeight="1">
      <c r="A46" s="345">
        <v>31</v>
      </c>
      <c r="B46" s="346" t="s">
        <v>390</v>
      </c>
      <c r="C46" s="349">
        <v>5128456</v>
      </c>
      <c r="D46" s="443" t="s">
        <v>12</v>
      </c>
      <c r="E46" s="444" t="s">
        <v>325</v>
      </c>
      <c r="F46" s="355">
        <v>-1000</v>
      </c>
      <c r="G46" s="325">
        <v>42858</v>
      </c>
      <c r="H46" s="326">
        <v>42409</v>
      </c>
      <c r="I46" s="267">
        <f>G46-H46</f>
        <v>449</v>
      </c>
      <c r="J46" s="267">
        <f>$F46*I46</f>
        <v>-449000</v>
      </c>
      <c r="K46" s="267">
        <f>J46/1000000</f>
        <v>-0.449</v>
      </c>
      <c r="L46" s="325">
        <v>298</v>
      </c>
      <c r="M46" s="326">
        <v>295</v>
      </c>
      <c r="N46" s="267">
        <f>L46-M46</f>
        <v>3</v>
      </c>
      <c r="O46" s="267">
        <f>$F46*N46</f>
        <v>-3000</v>
      </c>
      <c r="P46" s="267">
        <f>O46/1000000</f>
        <v>-0.003</v>
      </c>
      <c r="Q46" s="445"/>
    </row>
    <row r="47" spans="1:17" s="435" customFormat="1" ht="14.25" customHeight="1">
      <c r="A47" s="345">
        <v>32</v>
      </c>
      <c r="B47" s="346" t="s">
        <v>388</v>
      </c>
      <c r="C47" s="349">
        <v>5128443</v>
      </c>
      <c r="D47" s="443" t="s">
        <v>12</v>
      </c>
      <c r="E47" s="444" t="s">
        <v>325</v>
      </c>
      <c r="F47" s="355">
        <v>-2000</v>
      </c>
      <c r="G47" s="325">
        <v>30225</v>
      </c>
      <c r="H47" s="326">
        <v>29728</v>
      </c>
      <c r="I47" s="267">
        <f>G47-H47</f>
        <v>497</v>
      </c>
      <c r="J47" s="267">
        <f>$F47*I47</f>
        <v>-994000</v>
      </c>
      <c r="K47" s="267">
        <f>J47/1000000</f>
        <v>-0.994</v>
      </c>
      <c r="L47" s="325">
        <v>23</v>
      </c>
      <c r="M47" s="326">
        <v>24</v>
      </c>
      <c r="N47" s="267">
        <f>L47-M47</f>
        <v>-1</v>
      </c>
      <c r="O47" s="267">
        <f>$F47*N47</f>
        <v>2000</v>
      </c>
      <c r="P47" s="267">
        <f>O47/1000000</f>
        <v>0.002</v>
      </c>
      <c r="Q47" s="743"/>
    </row>
    <row r="48" spans="1:17" s="435" customFormat="1" ht="14.25" customHeight="1">
      <c r="A48" s="345"/>
      <c r="B48" s="348" t="s">
        <v>41</v>
      </c>
      <c r="C48" s="349"/>
      <c r="D48" s="39"/>
      <c r="E48" s="39"/>
      <c r="F48" s="355"/>
      <c r="G48" s="325"/>
      <c r="H48" s="326"/>
      <c r="I48" s="267"/>
      <c r="J48" s="267"/>
      <c r="K48" s="267"/>
      <c r="L48" s="325"/>
      <c r="M48" s="326"/>
      <c r="N48" s="267"/>
      <c r="O48" s="267"/>
      <c r="P48" s="267"/>
      <c r="Q48" s="439"/>
    </row>
    <row r="49" spans="1:17" s="435" customFormat="1" ht="14.25" customHeight="1">
      <c r="A49" s="345"/>
      <c r="B49" s="347" t="s">
        <v>18</v>
      </c>
      <c r="C49" s="349"/>
      <c r="D49" s="43"/>
      <c r="E49" s="43"/>
      <c r="F49" s="355"/>
      <c r="G49" s="325"/>
      <c r="H49" s="326"/>
      <c r="I49" s="267"/>
      <c r="J49" s="267"/>
      <c r="K49" s="267"/>
      <c r="L49" s="325"/>
      <c r="M49" s="326"/>
      <c r="N49" s="267"/>
      <c r="O49" s="267"/>
      <c r="P49" s="267"/>
      <c r="Q49" s="439"/>
    </row>
    <row r="50" spans="1:17" s="435" customFormat="1" ht="14.25" customHeight="1">
      <c r="A50" s="345">
        <v>33</v>
      </c>
      <c r="B50" s="346" t="s">
        <v>19</v>
      </c>
      <c r="C50" s="349">
        <v>4864831</v>
      </c>
      <c r="D50" s="39" t="s">
        <v>12</v>
      </c>
      <c r="E50" s="40" t="s">
        <v>325</v>
      </c>
      <c r="F50" s="355">
        <v>1000</v>
      </c>
      <c r="G50" s="325">
        <v>821</v>
      </c>
      <c r="H50" s="326">
        <v>820</v>
      </c>
      <c r="I50" s="267">
        <f>G50-H50</f>
        <v>1</v>
      </c>
      <c r="J50" s="267">
        <f>$F50*I50</f>
        <v>1000</v>
      </c>
      <c r="K50" s="267">
        <f>J50/1000000</f>
        <v>0.001</v>
      </c>
      <c r="L50" s="325">
        <v>143</v>
      </c>
      <c r="M50" s="326">
        <v>110</v>
      </c>
      <c r="N50" s="267">
        <f>L50-M50</f>
        <v>33</v>
      </c>
      <c r="O50" s="267">
        <f>$F50*N50</f>
        <v>33000</v>
      </c>
      <c r="P50" s="267">
        <f>O50/1000000</f>
        <v>0.033</v>
      </c>
      <c r="Q50" s="737"/>
    </row>
    <row r="51" spans="1:17" s="435" customFormat="1" ht="14.25" customHeight="1">
      <c r="A51" s="345">
        <v>34</v>
      </c>
      <c r="B51" s="346" t="s">
        <v>20</v>
      </c>
      <c r="C51" s="349">
        <v>4864825</v>
      </c>
      <c r="D51" s="39" t="s">
        <v>12</v>
      </c>
      <c r="E51" s="40" t="s">
        <v>325</v>
      </c>
      <c r="F51" s="355">
        <v>133.33</v>
      </c>
      <c r="G51" s="325">
        <v>6546</v>
      </c>
      <c r="H51" s="326">
        <v>6524</v>
      </c>
      <c r="I51" s="267">
        <f>G51-H51</f>
        <v>22</v>
      </c>
      <c r="J51" s="267">
        <f>$F51*I51</f>
        <v>2933.26</v>
      </c>
      <c r="K51" s="267">
        <f>J51/1000000</f>
        <v>0.00293326</v>
      </c>
      <c r="L51" s="325">
        <v>370</v>
      </c>
      <c r="M51" s="326">
        <v>374</v>
      </c>
      <c r="N51" s="267">
        <f>L51-M51</f>
        <v>-4</v>
      </c>
      <c r="O51" s="267">
        <f>$F51*N51</f>
        <v>-533.32</v>
      </c>
      <c r="P51" s="267">
        <f>O51/1000000</f>
        <v>-0.00053332</v>
      </c>
      <c r="Q51" s="439"/>
    </row>
    <row r="52" spans="1:17" ht="14.25" customHeight="1">
      <c r="A52" s="345"/>
      <c r="B52" s="348" t="s">
        <v>112</v>
      </c>
      <c r="C52" s="349"/>
      <c r="D52" s="39"/>
      <c r="E52" s="39"/>
      <c r="F52" s="355"/>
      <c r="G52" s="325"/>
      <c r="H52" s="326"/>
      <c r="I52" s="372"/>
      <c r="J52" s="372"/>
      <c r="K52" s="372"/>
      <c r="L52" s="325"/>
      <c r="M52" s="326"/>
      <c r="N52" s="372"/>
      <c r="O52" s="372"/>
      <c r="P52" s="372"/>
      <c r="Q52" s="146"/>
    </row>
    <row r="53" spans="1:17" s="435" customFormat="1" ht="14.25" customHeight="1">
      <c r="A53" s="345">
        <v>35</v>
      </c>
      <c r="B53" s="346" t="s">
        <v>113</v>
      </c>
      <c r="C53" s="349">
        <v>5295199</v>
      </c>
      <c r="D53" s="39" t="s">
        <v>12</v>
      </c>
      <c r="E53" s="40" t="s">
        <v>325</v>
      </c>
      <c r="F53" s="355">
        <v>1000</v>
      </c>
      <c r="G53" s="325">
        <v>998183</v>
      </c>
      <c r="H53" s="326">
        <v>998183</v>
      </c>
      <c r="I53" s="267">
        <f>G53-H53</f>
        <v>0</v>
      </c>
      <c r="J53" s="267">
        <f>$F53*I53</f>
        <v>0</v>
      </c>
      <c r="K53" s="267">
        <f>J53/1000000</f>
        <v>0</v>
      </c>
      <c r="L53" s="325">
        <v>1170</v>
      </c>
      <c r="M53" s="326">
        <v>1170</v>
      </c>
      <c r="N53" s="267">
        <f>L53-M53</f>
        <v>0</v>
      </c>
      <c r="O53" s="267">
        <f>$F53*N53</f>
        <v>0</v>
      </c>
      <c r="P53" s="267">
        <f>O53/1000000</f>
        <v>0</v>
      </c>
      <c r="Q53" s="439"/>
    </row>
    <row r="54" spans="1:17" s="472" customFormat="1" ht="14.25" customHeight="1">
      <c r="A54" s="333">
        <v>36</v>
      </c>
      <c r="B54" s="312" t="s">
        <v>114</v>
      </c>
      <c r="C54" s="349">
        <v>4864828</v>
      </c>
      <c r="D54" s="43" t="s">
        <v>12</v>
      </c>
      <c r="E54" s="40" t="s">
        <v>325</v>
      </c>
      <c r="F54" s="349">
        <v>133</v>
      </c>
      <c r="G54" s="325">
        <v>993880</v>
      </c>
      <c r="H54" s="326">
        <v>993886</v>
      </c>
      <c r="I54" s="267">
        <f>G54-H54</f>
        <v>-6</v>
      </c>
      <c r="J54" s="267">
        <f>$F54*I54</f>
        <v>-798</v>
      </c>
      <c r="K54" s="267">
        <f>J54/1000000</f>
        <v>-0.000798</v>
      </c>
      <c r="L54" s="325">
        <v>9893</v>
      </c>
      <c r="M54" s="326">
        <v>10059</v>
      </c>
      <c r="N54" s="267">
        <f>L54-M54</f>
        <v>-166</v>
      </c>
      <c r="O54" s="267">
        <f>$F54*N54</f>
        <v>-22078</v>
      </c>
      <c r="P54" s="267">
        <f>O54/1000000</f>
        <v>-0.022078</v>
      </c>
      <c r="Q54" s="325"/>
    </row>
    <row r="55" spans="1:17" s="435" customFormat="1" ht="14.25" customHeight="1">
      <c r="A55" s="333"/>
      <c r="B55" s="347" t="s">
        <v>422</v>
      </c>
      <c r="C55" s="349"/>
      <c r="D55" s="43"/>
      <c r="E55" s="40"/>
      <c r="F55" s="349"/>
      <c r="G55" s="325"/>
      <c r="H55" s="326"/>
      <c r="I55" s="267"/>
      <c r="J55" s="267"/>
      <c r="K55" s="267"/>
      <c r="L55" s="325"/>
      <c r="M55" s="326"/>
      <c r="N55" s="267"/>
      <c r="O55" s="267"/>
      <c r="P55" s="267"/>
      <c r="Q55" s="325"/>
    </row>
    <row r="56" spans="1:17" s="435" customFormat="1" ht="14.25" customHeight="1">
      <c r="A56" s="333">
        <v>37</v>
      </c>
      <c r="B56" s="312" t="s">
        <v>35</v>
      </c>
      <c r="C56" s="349">
        <v>5295145</v>
      </c>
      <c r="D56" s="43" t="s">
        <v>12</v>
      </c>
      <c r="E56" s="40" t="s">
        <v>325</v>
      </c>
      <c r="F56" s="349">
        <v>-1000</v>
      </c>
      <c r="G56" s="325">
        <v>954635</v>
      </c>
      <c r="H56" s="326">
        <v>955033</v>
      </c>
      <c r="I56" s="267">
        <f>G56-H56</f>
        <v>-398</v>
      </c>
      <c r="J56" s="267">
        <f>$F56*I56</f>
        <v>398000</v>
      </c>
      <c r="K56" s="267">
        <f>J56/1000000</f>
        <v>0.398</v>
      </c>
      <c r="L56" s="325">
        <v>990185</v>
      </c>
      <c r="M56" s="326">
        <v>990185</v>
      </c>
      <c r="N56" s="267">
        <f>L56-M56</f>
        <v>0</v>
      </c>
      <c r="O56" s="267">
        <f>$F56*N56</f>
        <v>0</v>
      </c>
      <c r="P56" s="267">
        <f>O56/1000000</f>
        <v>0</v>
      </c>
      <c r="Q56" s="325"/>
    </row>
    <row r="57" spans="1:17" s="475" customFormat="1" ht="14.25" customHeight="1" thickBot="1">
      <c r="A57" s="734">
        <v>38</v>
      </c>
      <c r="B57" s="735" t="s">
        <v>166</v>
      </c>
      <c r="C57" s="350">
        <v>5295146</v>
      </c>
      <c r="D57" s="794" t="s">
        <v>12</v>
      </c>
      <c r="E57" s="794" t="s">
        <v>325</v>
      </c>
      <c r="F57" s="350">
        <v>-1000</v>
      </c>
      <c r="G57" s="437">
        <v>980613</v>
      </c>
      <c r="H57" s="438">
        <v>981065</v>
      </c>
      <c r="I57" s="350">
        <f>G57-H57</f>
        <v>-452</v>
      </c>
      <c r="J57" s="350">
        <f>$F57*I57</f>
        <v>452000</v>
      </c>
      <c r="K57" s="795">
        <f>J57/1000000</f>
        <v>0.452</v>
      </c>
      <c r="L57" s="437">
        <v>999923</v>
      </c>
      <c r="M57" s="438">
        <v>999226</v>
      </c>
      <c r="N57" s="350">
        <f>L57-M57</f>
        <v>697</v>
      </c>
      <c r="O57" s="350">
        <f>$F57*N57</f>
        <v>-697000</v>
      </c>
      <c r="P57" s="795">
        <f>O57/1000000</f>
        <v>-0.697</v>
      </c>
      <c r="Q57" s="437"/>
    </row>
    <row r="58" spans="1:17" s="435" customFormat="1" ht="6" customHeight="1" thickTop="1">
      <c r="A58" s="333"/>
      <c r="B58" s="312"/>
      <c r="C58" s="349"/>
      <c r="D58" s="43"/>
      <c r="E58" s="40"/>
      <c r="F58" s="349"/>
      <c r="G58" s="325"/>
      <c r="H58" s="326"/>
      <c r="I58" s="267"/>
      <c r="J58" s="267"/>
      <c r="K58" s="267"/>
      <c r="L58" s="326"/>
      <c r="M58" s="326"/>
      <c r="N58" s="267"/>
      <c r="O58" s="267"/>
      <c r="P58" s="267"/>
      <c r="Q58" s="472"/>
    </row>
    <row r="59" spans="2:16" ht="15" customHeight="1">
      <c r="B59" s="15" t="s">
        <v>132</v>
      </c>
      <c r="F59" s="191"/>
      <c r="G59" s="325"/>
      <c r="H59" s="326"/>
      <c r="I59" s="16"/>
      <c r="J59" s="16"/>
      <c r="K59" s="375">
        <f>SUM(K8:K58)-K32</f>
        <v>-4.31584126</v>
      </c>
      <c r="N59" s="16"/>
      <c r="O59" s="16"/>
      <c r="P59" s="375">
        <f>SUM(P8:P58)-P32</f>
        <v>-1.0292696499999998</v>
      </c>
    </row>
    <row r="60" spans="2:16" ht="1.5" customHeight="1">
      <c r="B60" s="15"/>
      <c r="F60" s="191"/>
      <c r="G60" s="325"/>
      <c r="H60" s="326"/>
      <c r="I60" s="16"/>
      <c r="J60" s="16"/>
      <c r="K60" s="27"/>
      <c r="N60" s="16"/>
      <c r="O60" s="16"/>
      <c r="P60" s="27"/>
    </row>
    <row r="61" spans="2:16" ht="16.5">
      <c r="B61" s="15" t="s">
        <v>133</v>
      </c>
      <c r="F61" s="191"/>
      <c r="G61" s="325"/>
      <c r="H61" s="326"/>
      <c r="I61" s="16"/>
      <c r="J61" s="16"/>
      <c r="K61" s="375">
        <f>SUM(K59:K60)</f>
        <v>-4.31584126</v>
      </c>
      <c r="N61" s="16"/>
      <c r="O61" s="16"/>
      <c r="P61" s="375">
        <f>SUM(P59:P60)</f>
        <v>-1.0292696499999998</v>
      </c>
    </row>
    <row r="62" spans="6:8" ht="15">
      <c r="F62" s="191"/>
      <c r="G62" s="325"/>
      <c r="H62" s="326"/>
    </row>
    <row r="63" spans="6:17" ht="15">
      <c r="F63" s="191"/>
      <c r="G63" s="325"/>
      <c r="H63" s="326"/>
      <c r="Q63" s="246" t="str">
        <f>NDPL!$Q$1</f>
        <v>MAY-2020</v>
      </c>
    </row>
    <row r="64" spans="6:8" ht="15">
      <c r="F64" s="191"/>
      <c r="G64" s="325"/>
      <c r="H64" s="326"/>
    </row>
    <row r="65" spans="6:17" ht="15">
      <c r="F65" s="191"/>
      <c r="G65" s="325"/>
      <c r="H65" s="326"/>
      <c r="Q65" s="246"/>
    </row>
    <row r="66" spans="1:16" ht="18.75" thickBot="1">
      <c r="A66" s="85" t="s">
        <v>227</v>
      </c>
      <c r="F66" s="191"/>
      <c r="G66" s="6"/>
      <c r="H66" s="6"/>
      <c r="I66" s="45" t="s">
        <v>7</v>
      </c>
      <c r="J66" s="17"/>
      <c r="K66" s="17"/>
      <c r="L66" s="17"/>
      <c r="M66" s="17"/>
      <c r="N66" s="45" t="s">
        <v>375</v>
      </c>
      <c r="O66" s="17"/>
      <c r="P66" s="17"/>
    </row>
    <row r="67" spans="1:17" ht="39.75" thickBot="1" thickTop="1">
      <c r="A67" s="34" t="s">
        <v>8</v>
      </c>
      <c r="B67" s="31" t="s">
        <v>9</v>
      </c>
      <c r="C67" s="32" t="s">
        <v>1</v>
      </c>
      <c r="D67" s="32" t="s">
        <v>2</v>
      </c>
      <c r="E67" s="32" t="s">
        <v>3</v>
      </c>
      <c r="F67" s="32" t="s">
        <v>10</v>
      </c>
      <c r="G67" s="34" t="str">
        <f>NDPL!G5</f>
        <v>FINAL READING 31/05/2020</v>
      </c>
      <c r="H67" s="32" t="str">
        <f>NDPL!H5</f>
        <v>INTIAL READING 01/05/2020</v>
      </c>
      <c r="I67" s="32" t="s">
        <v>4</v>
      </c>
      <c r="J67" s="32" t="s">
        <v>5</v>
      </c>
      <c r="K67" s="32" t="s">
        <v>6</v>
      </c>
      <c r="L67" s="34" t="str">
        <f>NDPL!G5</f>
        <v>FINAL READING 31/05/2020</v>
      </c>
      <c r="M67" s="32" t="str">
        <f>NDPL!H5</f>
        <v>INTIAL READING 01/05/2020</v>
      </c>
      <c r="N67" s="32" t="s">
        <v>4</v>
      </c>
      <c r="O67" s="32" t="s">
        <v>5</v>
      </c>
      <c r="P67" s="32" t="s">
        <v>6</v>
      </c>
      <c r="Q67" s="33" t="s">
        <v>288</v>
      </c>
    </row>
    <row r="68" spans="1:16" ht="17.25" thickBot="1" thickTop="1">
      <c r="A68" s="18"/>
      <c r="B68" s="86"/>
      <c r="C68" s="18"/>
      <c r="D68" s="18"/>
      <c r="E68" s="18"/>
      <c r="F68" s="313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7" ht="15.75" customHeight="1" thickTop="1">
      <c r="A69" s="343"/>
      <c r="B69" s="344" t="s">
        <v>118</v>
      </c>
      <c r="C69" s="35"/>
      <c r="D69" s="35"/>
      <c r="E69" s="35"/>
      <c r="F69" s="314"/>
      <c r="G69" s="28"/>
      <c r="H69" s="447"/>
      <c r="I69" s="447"/>
      <c r="J69" s="447"/>
      <c r="K69" s="447"/>
      <c r="L69" s="28"/>
      <c r="M69" s="447"/>
      <c r="N69" s="447"/>
      <c r="O69" s="447"/>
      <c r="P69" s="447"/>
      <c r="Q69" s="523"/>
    </row>
    <row r="70" spans="1:17" s="435" customFormat="1" ht="15.75" customHeight="1">
      <c r="A70" s="345">
        <v>1</v>
      </c>
      <c r="B70" s="346" t="s">
        <v>15</v>
      </c>
      <c r="C70" s="349">
        <v>4864994</v>
      </c>
      <c r="D70" s="39" t="s">
        <v>12</v>
      </c>
      <c r="E70" s="40" t="s">
        <v>325</v>
      </c>
      <c r="F70" s="355">
        <v>-1000</v>
      </c>
      <c r="G70" s="325">
        <v>990711</v>
      </c>
      <c r="H70" s="326">
        <v>990906</v>
      </c>
      <c r="I70" s="326">
        <f>G70-H70</f>
        <v>-195</v>
      </c>
      <c r="J70" s="326">
        <f>$F70*I70</f>
        <v>195000</v>
      </c>
      <c r="K70" s="326">
        <f>J70/1000000</f>
        <v>0.195</v>
      </c>
      <c r="L70" s="325">
        <v>997454</v>
      </c>
      <c r="M70" s="326">
        <v>997545</v>
      </c>
      <c r="N70" s="326">
        <f>L70-M70</f>
        <v>-91</v>
      </c>
      <c r="O70" s="326">
        <f>$F70*N70</f>
        <v>91000</v>
      </c>
      <c r="P70" s="326">
        <f>O70/1000000</f>
        <v>0.091</v>
      </c>
      <c r="Q70" s="439"/>
    </row>
    <row r="71" spans="1:17" s="435" customFormat="1" ht="15.75" customHeight="1">
      <c r="A71" s="345">
        <v>2</v>
      </c>
      <c r="B71" s="346" t="s">
        <v>16</v>
      </c>
      <c r="C71" s="349">
        <v>5295153</v>
      </c>
      <c r="D71" s="39" t="s">
        <v>12</v>
      </c>
      <c r="E71" s="40" t="s">
        <v>325</v>
      </c>
      <c r="F71" s="355">
        <v>-1000</v>
      </c>
      <c r="G71" s="325">
        <v>989465</v>
      </c>
      <c r="H71" s="326">
        <v>989594</v>
      </c>
      <c r="I71" s="326">
        <f>G71-H71</f>
        <v>-129</v>
      </c>
      <c r="J71" s="326">
        <f>$F71*I71</f>
        <v>129000</v>
      </c>
      <c r="K71" s="326">
        <f>J71/1000000</f>
        <v>0.129</v>
      </c>
      <c r="L71" s="325">
        <v>963036</v>
      </c>
      <c r="M71" s="326">
        <v>963198</v>
      </c>
      <c r="N71" s="326">
        <f>L71-M71</f>
        <v>-162</v>
      </c>
      <c r="O71" s="326">
        <f>$F71*N71</f>
        <v>162000</v>
      </c>
      <c r="P71" s="326">
        <f>O71/1000000</f>
        <v>0.162</v>
      </c>
      <c r="Q71" s="439"/>
    </row>
    <row r="72" spans="1:17" s="435" customFormat="1" ht="15">
      <c r="A72" s="345">
        <v>3</v>
      </c>
      <c r="B72" s="346" t="s">
        <v>17</v>
      </c>
      <c r="C72" s="349">
        <v>5100234</v>
      </c>
      <c r="D72" s="39" t="s">
        <v>12</v>
      </c>
      <c r="E72" s="40" t="s">
        <v>325</v>
      </c>
      <c r="F72" s="355">
        <v>-1000</v>
      </c>
      <c r="G72" s="325">
        <v>993953</v>
      </c>
      <c r="H72" s="326">
        <v>994132</v>
      </c>
      <c r="I72" s="326">
        <f>G72-H72</f>
        <v>-179</v>
      </c>
      <c r="J72" s="326">
        <f>$F72*I72</f>
        <v>179000</v>
      </c>
      <c r="K72" s="326">
        <f>J72/1000000</f>
        <v>0.179</v>
      </c>
      <c r="L72" s="325">
        <v>998178</v>
      </c>
      <c r="M72" s="326">
        <v>998322</v>
      </c>
      <c r="N72" s="326">
        <f>L72-M72</f>
        <v>-144</v>
      </c>
      <c r="O72" s="326">
        <f>$F72*N72</f>
        <v>144000</v>
      </c>
      <c r="P72" s="326">
        <f>O72/1000000</f>
        <v>0.144</v>
      </c>
      <c r="Q72" s="436"/>
    </row>
    <row r="73" spans="1:17" s="435" customFormat="1" ht="15">
      <c r="A73" s="345">
        <v>4</v>
      </c>
      <c r="B73" s="346" t="s">
        <v>156</v>
      </c>
      <c r="C73" s="349">
        <v>5128452</v>
      </c>
      <c r="D73" s="39" t="s">
        <v>12</v>
      </c>
      <c r="E73" s="40" t="s">
        <v>325</v>
      </c>
      <c r="F73" s="355">
        <v>-1000</v>
      </c>
      <c r="G73" s="325">
        <v>993975</v>
      </c>
      <c r="H73" s="326">
        <v>994311</v>
      </c>
      <c r="I73" s="326">
        <f>G73-H73</f>
        <v>-336</v>
      </c>
      <c r="J73" s="326">
        <f>$F73*I73</f>
        <v>336000</v>
      </c>
      <c r="K73" s="326">
        <f>J73/1000000</f>
        <v>0.336</v>
      </c>
      <c r="L73" s="325">
        <v>999127</v>
      </c>
      <c r="M73" s="326">
        <v>999249</v>
      </c>
      <c r="N73" s="326">
        <f>L73-M73</f>
        <v>-122</v>
      </c>
      <c r="O73" s="326">
        <f>$F73*N73</f>
        <v>122000</v>
      </c>
      <c r="P73" s="326">
        <f>O73/1000000</f>
        <v>0.122</v>
      </c>
      <c r="Q73" s="767"/>
    </row>
    <row r="74" spans="1:17" s="435" customFormat="1" ht="15.75" customHeight="1">
      <c r="A74" s="345"/>
      <c r="B74" s="347" t="s">
        <v>119</v>
      </c>
      <c r="C74" s="349"/>
      <c r="D74" s="43"/>
      <c r="E74" s="43"/>
      <c r="F74" s="355"/>
      <c r="G74" s="325"/>
      <c r="H74" s="326"/>
      <c r="I74" s="456"/>
      <c r="J74" s="456"/>
      <c r="K74" s="456"/>
      <c r="L74" s="325"/>
      <c r="M74" s="326"/>
      <c r="N74" s="456"/>
      <c r="O74" s="456"/>
      <c r="P74" s="456"/>
      <c r="Q74" s="439"/>
    </row>
    <row r="75" spans="1:17" s="435" customFormat="1" ht="15" customHeight="1">
      <c r="A75" s="345">
        <v>5</v>
      </c>
      <c r="B75" s="346" t="s">
        <v>120</v>
      </c>
      <c r="C75" s="349">
        <v>4864978</v>
      </c>
      <c r="D75" s="39" t="s">
        <v>12</v>
      </c>
      <c r="E75" s="40" t="s">
        <v>325</v>
      </c>
      <c r="F75" s="355">
        <v>-1000</v>
      </c>
      <c r="G75" s="325">
        <v>27219</v>
      </c>
      <c r="H75" s="326">
        <v>27181</v>
      </c>
      <c r="I75" s="456">
        <f aca="true" t="shared" si="12" ref="I75:I81">G75-H75</f>
        <v>38</v>
      </c>
      <c r="J75" s="456">
        <f aca="true" t="shared" si="13" ref="J75:J81">$F75*I75</f>
        <v>-38000</v>
      </c>
      <c r="K75" s="456">
        <f aca="true" t="shared" si="14" ref="K75:K81">J75/1000000</f>
        <v>-0.038</v>
      </c>
      <c r="L75" s="325">
        <v>997521</v>
      </c>
      <c r="M75" s="326">
        <v>997550</v>
      </c>
      <c r="N75" s="456">
        <f aca="true" t="shared" si="15" ref="N75:N80">L75-M75</f>
        <v>-29</v>
      </c>
      <c r="O75" s="456">
        <f aca="true" t="shared" si="16" ref="O75:O80">$F75*N75</f>
        <v>29000</v>
      </c>
      <c r="P75" s="456">
        <f aca="true" t="shared" si="17" ref="P75:P80">O75/1000000</f>
        <v>0.029</v>
      </c>
      <c r="Q75" s="439"/>
    </row>
    <row r="76" spans="1:17" s="435" customFormat="1" ht="15" customHeight="1">
      <c r="A76" s="345">
        <v>6</v>
      </c>
      <c r="B76" s="346" t="s">
        <v>121</v>
      </c>
      <c r="C76" s="349">
        <v>5128449</v>
      </c>
      <c r="D76" s="39" t="s">
        <v>12</v>
      </c>
      <c r="E76" s="40" t="s">
        <v>325</v>
      </c>
      <c r="F76" s="355">
        <v>-1000</v>
      </c>
      <c r="G76" s="325">
        <v>12674</v>
      </c>
      <c r="H76" s="326">
        <v>12659</v>
      </c>
      <c r="I76" s="456">
        <f t="shared" si="12"/>
        <v>15</v>
      </c>
      <c r="J76" s="456">
        <f t="shared" si="13"/>
        <v>-15000</v>
      </c>
      <c r="K76" s="456">
        <f t="shared" si="14"/>
        <v>-0.015</v>
      </c>
      <c r="L76" s="325">
        <v>996536</v>
      </c>
      <c r="M76" s="326">
        <v>996540</v>
      </c>
      <c r="N76" s="456">
        <f t="shared" si="15"/>
        <v>-4</v>
      </c>
      <c r="O76" s="456">
        <f t="shared" si="16"/>
        <v>4000</v>
      </c>
      <c r="P76" s="456">
        <f t="shared" si="17"/>
        <v>0.004</v>
      </c>
      <c r="Q76" s="439"/>
    </row>
    <row r="77" spans="1:17" s="435" customFormat="1" ht="15" customHeight="1">
      <c r="A77" s="345">
        <v>7</v>
      </c>
      <c r="B77" s="346" t="s">
        <v>122</v>
      </c>
      <c r="C77" s="349">
        <v>5295141</v>
      </c>
      <c r="D77" s="39" t="s">
        <v>12</v>
      </c>
      <c r="E77" s="40" t="s">
        <v>325</v>
      </c>
      <c r="F77" s="355">
        <v>-1000</v>
      </c>
      <c r="G77" s="325">
        <v>7280</v>
      </c>
      <c r="H77" s="326">
        <v>7772</v>
      </c>
      <c r="I77" s="456">
        <f t="shared" si="12"/>
        <v>-492</v>
      </c>
      <c r="J77" s="456">
        <f t="shared" si="13"/>
        <v>492000</v>
      </c>
      <c r="K77" s="456">
        <f t="shared" si="14"/>
        <v>0.492</v>
      </c>
      <c r="L77" s="325">
        <v>12500</v>
      </c>
      <c r="M77" s="326">
        <v>12521</v>
      </c>
      <c r="N77" s="456">
        <f t="shared" si="15"/>
        <v>-21</v>
      </c>
      <c r="O77" s="456">
        <f t="shared" si="16"/>
        <v>21000</v>
      </c>
      <c r="P77" s="456">
        <f t="shared" si="17"/>
        <v>0.021</v>
      </c>
      <c r="Q77" s="439"/>
    </row>
    <row r="78" spans="1:17" s="435" customFormat="1" ht="15" customHeight="1">
      <c r="A78" s="345">
        <v>8</v>
      </c>
      <c r="B78" s="346" t="s">
        <v>123</v>
      </c>
      <c r="C78" s="349">
        <v>4865167</v>
      </c>
      <c r="D78" s="39" t="s">
        <v>12</v>
      </c>
      <c r="E78" s="40" t="s">
        <v>325</v>
      </c>
      <c r="F78" s="355">
        <v>-1000</v>
      </c>
      <c r="G78" s="325">
        <v>1655</v>
      </c>
      <c r="H78" s="326">
        <v>1655</v>
      </c>
      <c r="I78" s="796">
        <v>0</v>
      </c>
      <c r="J78" s="796">
        <v>0</v>
      </c>
      <c r="K78" s="796">
        <v>0</v>
      </c>
      <c r="L78" s="325">
        <v>980809</v>
      </c>
      <c r="M78" s="326">
        <v>980809</v>
      </c>
      <c r="N78" s="796">
        <v>0</v>
      </c>
      <c r="O78" s="796">
        <v>0</v>
      </c>
      <c r="P78" s="796">
        <v>0</v>
      </c>
      <c r="Q78" s="439"/>
    </row>
    <row r="79" spans="1:17" s="480" customFormat="1" ht="15" customHeight="1">
      <c r="A79" s="797">
        <v>9</v>
      </c>
      <c r="B79" s="798" t="s">
        <v>124</v>
      </c>
      <c r="C79" s="799">
        <v>5295133</v>
      </c>
      <c r="D79" s="61" t="s">
        <v>12</v>
      </c>
      <c r="E79" s="62" t="s">
        <v>325</v>
      </c>
      <c r="F79" s="355">
        <v>-1000</v>
      </c>
      <c r="G79" s="325">
        <v>999575</v>
      </c>
      <c r="H79" s="326">
        <v>999984</v>
      </c>
      <c r="I79" s="456">
        <f>G79-H79</f>
        <v>-409</v>
      </c>
      <c r="J79" s="456">
        <f>$F79*I79</f>
        <v>409000</v>
      </c>
      <c r="K79" s="456">
        <f>J79/1000000</f>
        <v>0.409</v>
      </c>
      <c r="L79" s="325">
        <v>999995</v>
      </c>
      <c r="M79" s="326">
        <v>1000011</v>
      </c>
      <c r="N79" s="456">
        <f>L79-M79</f>
        <v>-16</v>
      </c>
      <c r="O79" s="456">
        <f>$F79*N79</f>
        <v>16000</v>
      </c>
      <c r="P79" s="456">
        <f>O79/1000000</f>
        <v>0.016</v>
      </c>
      <c r="Q79" s="800"/>
    </row>
    <row r="80" spans="1:17" s="435" customFormat="1" ht="15.75" customHeight="1">
      <c r="A80" s="345">
        <v>10</v>
      </c>
      <c r="B80" s="346" t="s">
        <v>125</v>
      </c>
      <c r="C80" s="349">
        <v>5295135</v>
      </c>
      <c r="D80" s="39" t="s">
        <v>12</v>
      </c>
      <c r="E80" s="40" t="s">
        <v>325</v>
      </c>
      <c r="F80" s="355">
        <v>-1000</v>
      </c>
      <c r="G80" s="325">
        <v>957856</v>
      </c>
      <c r="H80" s="326">
        <v>958127</v>
      </c>
      <c r="I80" s="326">
        <f t="shared" si="12"/>
        <v>-271</v>
      </c>
      <c r="J80" s="326">
        <f t="shared" si="13"/>
        <v>271000</v>
      </c>
      <c r="K80" s="326">
        <f t="shared" si="14"/>
        <v>0.271</v>
      </c>
      <c r="L80" s="325">
        <v>979092</v>
      </c>
      <c r="M80" s="326">
        <v>979111</v>
      </c>
      <c r="N80" s="326">
        <f t="shared" si="15"/>
        <v>-19</v>
      </c>
      <c r="O80" s="326">
        <f t="shared" si="16"/>
        <v>19000</v>
      </c>
      <c r="P80" s="326">
        <f t="shared" si="17"/>
        <v>0.019</v>
      </c>
      <c r="Q80" s="767"/>
    </row>
    <row r="81" spans="1:17" s="435" customFormat="1" ht="15.75" customHeight="1">
      <c r="A81" s="345"/>
      <c r="B81" s="346"/>
      <c r="C81" s="349"/>
      <c r="D81" s="39"/>
      <c r="E81" s="40"/>
      <c r="F81" s="355">
        <v>-1000</v>
      </c>
      <c r="G81" s="325">
        <v>961249</v>
      </c>
      <c r="H81" s="326">
        <v>961325</v>
      </c>
      <c r="I81" s="326">
        <f t="shared" si="12"/>
        <v>-76</v>
      </c>
      <c r="J81" s="326">
        <f t="shared" si="13"/>
        <v>76000</v>
      </c>
      <c r="K81" s="326">
        <f t="shared" si="14"/>
        <v>0.076</v>
      </c>
      <c r="L81" s="325"/>
      <c r="M81" s="326"/>
      <c r="N81" s="326"/>
      <c r="O81" s="326"/>
      <c r="P81" s="326"/>
      <c r="Q81" s="767"/>
    </row>
    <row r="82" spans="1:17" s="435" customFormat="1" ht="15.75" customHeight="1">
      <c r="A82" s="345"/>
      <c r="B82" s="348" t="s">
        <v>126</v>
      </c>
      <c r="C82" s="349"/>
      <c r="D82" s="39"/>
      <c r="E82" s="39"/>
      <c r="F82" s="355"/>
      <c r="G82" s="325"/>
      <c r="H82" s="326"/>
      <c r="I82" s="456"/>
      <c r="J82" s="456"/>
      <c r="K82" s="456"/>
      <c r="L82" s="325"/>
      <c r="M82" s="326"/>
      <c r="N82" s="456"/>
      <c r="O82" s="456"/>
      <c r="P82" s="456"/>
      <c r="Q82" s="439"/>
    </row>
    <row r="83" spans="1:17" s="435" customFormat="1" ht="15.75" customHeight="1">
      <c r="A83" s="345">
        <v>11</v>
      </c>
      <c r="B83" s="346" t="s">
        <v>127</v>
      </c>
      <c r="C83" s="349">
        <v>5295129</v>
      </c>
      <c r="D83" s="39" t="s">
        <v>12</v>
      </c>
      <c r="E83" s="40" t="s">
        <v>325</v>
      </c>
      <c r="F83" s="355">
        <v>-1000</v>
      </c>
      <c r="G83" s="325">
        <v>971987</v>
      </c>
      <c r="H83" s="326">
        <v>971923</v>
      </c>
      <c r="I83" s="456">
        <f>G83-H83</f>
        <v>64</v>
      </c>
      <c r="J83" s="456">
        <f>$F83*I83</f>
        <v>-64000</v>
      </c>
      <c r="K83" s="456">
        <f>J83/1000000</f>
        <v>-0.064</v>
      </c>
      <c r="L83" s="325">
        <v>975996</v>
      </c>
      <c r="M83" s="326">
        <v>976220</v>
      </c>
      <c r="N83" s="456">
        <f>L83-M83</f>
        <v>-224</v>
      </c>
      <c r="O83" s="456">
        <f>$F83*N83</f>
        <v>224000</v>
      </c>
      <c r="P83" s="456">
        <f>O83/1000000</f>
        <v>0.224</v>
      </c>
      <c r="Q83" s="439"/>
    </row>
    <row r="84" spans="1:17" s="435" customFormat="1" ht="15.75" customHeight="1">
      <c r="A84" s="345">
        <v>12</v>
      </c>
      <c r="B84" s="346" t="s">
        <v>128</v>
      </c>
      <c r="C84" s="349">
        <v>4864917</v>
      </c>
      <c r="D84" s="39" t="s">
        <v>12</v>
      </c>
      <c r="E84" s="40" t="s">
        <v>325</v>
      </c>
      <c r="F84" s="355">
        <v>-1000</v>
      </c>
      <c r="G84" s="325">
        <v>962451</v>
      </c>
      <c r="H84" s="326">
        <v>962446</v>
      </c>
      <c r="I84" s="456">
        <f>G84-H84</f>
        <v>5</v>
      </c>
      <c r="J84" s="456">
        <f>$F84*I84</f>
        <v>-5000</v>
      </c>
      <c r="K84" s="456">
        <f>J84/1000000</f>
        <v>-0.005</v>
      </c>
      <c r="L84" s="325">
        <v>825371</v>
      </c>
      <c r="M84" s="326">
        <v>825360</v>
      </c>
      <c r="N84" s="456">
        <f>L84-M84</f>
        <v>11</v>
      </c>
      <c r="O84" s="456">
        <f>$F84*N84</f>
        <v>-11000</v>
      </c>
      <c r="P84" s="456">
        <f>O84/1000000</f>
        <v>-0.011</v>
      </c>
      <c r="Q84" s="439"/>
    </row>
    <row r="85" spans="1:17" s="435" customFormat="1" ht="15.75" customHeight="1">
      <c r="A85" s="345"/>
      <c r="B85" s="347" t="s">
        <v>129</v>
      </c>
      <c r="C85" s="349"/>
      <c r="D85" s="43"/>
      <c r="E85" s="43"/>
      <c r="F85" s="355"/>
      <c r="G85" s="325"/>
      <c r="H85" s="326"/>
      <c r="I85" s="456"/>
      <c r="J85" s="456"/>
      <c r="K85" s="456"/>
      <c r="L85" s="325"/>
      <c r="M85" s="326"/>
      <c r="N85" s="456"/>
      <c r="O85" s="456"/>
      <c r="P85" s="456"/>
      <c r="Q85" s="439"/>
    </row>
    <row r="86" spans="1:17" s="435" customFormat="1" ht="19.5" customHeight="1">
      <c r="A86" s="345">
        <v>13</v>
      </c>
      <c r="B86" s="346" t="s">
        <v>130</v>
      </c>
      <c r="C86" s="349">
        <v>5128447</v>
      </c>
      <c r="D86" s="39" t="s">
        <v>12</v>
      </c>
      <c r="E86" s="40" t="s">
        <v>325</v>
      </c>
      <c r="F86" s="355">
        <v>-2000</v>
      </c>
      <c r="G86" s="325">
        <v>2378</v>
      </c>
      <c r="H86" s="326">
        <v>1911</v>
      </c>
      <c r="I86" s="456">
        <f aca="true" t="shared" si="18" ref="I86:I91">G86-H86</f>
        <v>467</v>
      </c>
      <c r="J86" s="456">
        <f aca="true" t="shared" si="19" ref="J86:J91">$F86*I86</f>
        <v>-934000</v>
      </c>
      <c r="K86" s="456">
        <f aca="true" t="shared" si="20" ref="K86:K91">J86/1000000</f>
        <v>-0.934</v>
      </c>
      <c r="L86" s="325">
        <v>0</v>
      </c>
      <c r="M86" s="326">
        <v>0</v>
      </c>
      <c r="N86" s="456">
        <f>L86-M86</f>
        <v>0</v>
      </c>
      <c r="O86" s="456">
        <f>$F86*N86</f>
        <v>0</v>
      </c>
      <c r="P86" s="456">
        <f>O86/1000000</f>
        <v>0</v>
      </c>
      <c r="Q86" s="450" t="s">
        <v>481</v>
      </c>
    </row>
    <row r="87" spans="1:17" s="435" customFormat="1" ht="19.5" customHeight="1">
      <c r="A87" s="345"/>
      <c r="B87" s="346"/>
      <c r="C87" s="349">
        <v>5295150</v>
      </c>
      <c r="D87" s="39" t="s">
        <v>12</v>
      </c>
      <c r="E87" s="40" t="s">
        <v>325</v>
      </c>
      <c r="F87" s="355">
        <v>-2000</v>
      </c>
      <c r="G87" s="325">
        <v>59838</v>
      </c>
      <c r="H87" s="326">
        <v>58752</v>
      </c>
      <c r="I87" s="456">
        <f t="shared" si="18"/>
        <v>1086</v>
      </c>
      <c r="J87" s="456">
        <f t="shared" si="19"/>
        <v>-2172000</v>
      </c>
      <c r="K87" s="456">
        <f t="shared" si="20"/>
        <v>-2.172</v>
      </c>
      <c r="L87" s="325">
        <v>984149</v>
      </c>
      <c r="M87" s="326">
        <v>984154</v>
      </c>
      <c r="N87" s="456">
        <f>L87-M87</f>
        <v>-5</v>
      </c>
      <c r="O87" s="456">
        <f>$F87*N87</f>
        <v>10000</v>
      </c>
      <c r="P87" s="456">
        <f>O87/1000000</f>
        <v>0.01</v>
      </c>
      <c r="Q87" s="450" t="s">
        <v>476</v>
      </c>
    </row>
    <row r="88" spans="1:17" s="435" customFormat="1" ht="19.5" customHeight="1">
      <c r="A88" s="345">
        <v>14</v>
      </c>
      <c r="B88" s="346" t="s">
        <v>131</v>
      </c>
      <c r="C88" s="349">
        <v>4865054</v>
      </c>
      <c r="D88" s="39" t="s">
        <v>12</v>
      </c>
      <c r="E88" s="40" t="s">
        <v>325</v>
      </c>
      <c r="F88" s="355">
        <v>-1000</v>
      </c>
      <c r="G88" s="325">
        <v>52739</v>
      </c>
      <c r="H88" s="326">
        <v>52141</v>
      </c>
      <c r="I88" s="326">
        <f t="shared" si="18"/>
        <v>598</v>
      </c>
      <c r="J88" s="326">
        <f t="shared" si="19"/>
        <v>-598000</v>
      </c>
      <c r="K88" s="326">
        <f t="shared" si="20"/>
        <v>-0.598</v>
      </c>
      <c r="L88" s="325">
        <v>214</v>
      </c>
      <c r="M88" s="326">
        <v>214</v>
      </c>
      <c r="N88" s="326">
        <f>L88-M88</f>
        <v>0</v>
      </c>
      <c r="O88" s="326">
        <f>$F88*N88</f>
        <v>0</v>
      </c>
      <c r="P88" s="326">
        <f>O88/1000000</f>
        <v>0</v>
      </c>
      <c r="Q88" s="450" t="s">
        <v>475</v>
      </c>
    </row>
    <row r="89" spans="1:17" s="435" customFormat="1" ht="19.5" customHeight="1">
      <c r="A89" s="345"/>
      <c r="B89" s="346"/>
      <c r="C89" s="349">
        <v>4864929</v>
      </c>
      <c r="D89" s="39" t="s">
        <v>12</v>
      </c>
      <c r="E89" s="40" t="s">
        <v>325</v>
      </c>
      <c r="F89" s="355">
        <v>-1000</v>
      </c>
      <c r="G89" s="325">
        <v>269</v>
      </c>
      <c r="H89" s="326">
        <v>0</v>
      </c>
      <c r="I89" s="326">
        <f t="shared" si="18"/>
        <v>269</v>
      </c>
      <c r="J89" s="326">
        <f t="shared" si="19"/>
        <v>-269000</v>
      </c>
      <c r="K89" s="326">
        <f t="shared" si="20"/>
        <v>-0.269</v>
      </c>
      <c r="L89" s="325">
        <v>7</v>
      </c>
      <c r="M89" s="326">
        <v>0</v>
      </c>
      <c r="N89" s="326">
        <f>L89-M89</f>
        <v>7</v>
      </c>
      <c r="O89" s="326">
        <f>$F89*N89</f>
        <v>-7000</v>
      </c>
      <c r="P89" s="326">
        <f>O89/1000000</f>
        <v>-0.007</v>
      </c>
      <c r="Q89" s="450" t="s">
        <v>472</v>
      </c>
    </row>
    <row r="90" spans="1:17" s="435" customFormat="1" ht="19.5" customHeight="1">
      <c r="A90" s="345">
        <v>15</v>
      </c>
      <c r="B90" s="346" t="s">
        <v>389</v>
      </c>
      <c r="C90" s="349">
        <v>5295168</v>
      </c>
      <c r="D90" s="39" t="s">
        <v>12</v>
      </c>
      <c r="E90" s="40" t="s">
        <v>325</v>
      </c>
      <c r="F90" s="355">
        <v>-1000</v>
      </c>
      <c r="G90" s="325">
        <v>21863</v>
      </c>
      <c r="H90" s="326">
        <v>21093</v>
      </c>
      <c r="I90" s="326">
        <f t="shared" si="18"/>
        <v>770</v>
      </c>
      <c r="J90" s="326">
        <f t="shared" si="19"/>
        <v>-770000</v>
      </c>
      <c r="K90" s="326">
        <f t="shared" si="20"/>
        <v>-0.77</v>
      </c>
      <c r="L90" s="325">
        <v>999989</v>
      </c>
      <c r="M90" s="326">
        <v>1000000</v>
      </c>
      <c r="N90" s="326">
        <f>L90-M90</f>
        <v>-11</v>
      </c>
      <c r="O90" s="326">
        <f>$F90*N90</f>
        <v>11000</v>
      </c>
      <c r="P90" s="326">
        <f>O90/1000000</f>
        <v>0.011</v>
      </c>
      <c r="Q90" s="439"/>
    </row>
    <row r="91" spans="1:17" s="475" customFormat="1" ht="15.75" thickBot="1">
      <c r="A91" s="674"/>
      <c r="B91" s="773"/>
      <c r="C91" s="350"/>
      <c r="D91" s="87"/>
      <c r="E91" s="478"/>
      <c r="F91" s="350">
        <v>-1000</v>
      </c>
      <c r="G91" s="437">
        <v>20865</v>
      </c>
      <c r="H91" s="438">
        <v>20157</v>
      </c>
      <c r="I91" s="438">
        <f t="shared" si="18"/>
        <v>708</v>
      </c>
      <c r="J91" s="438">
        <f t="shared" si="19"/>
        <v>-708000</v>
      </c>
      <c r="K91" s="438">
        <f t="shared" si="20"/>
        <v>-0.708</v>
      </c>
      <c r="L91" s="437"/>
      <c r="M91" s="438"/>
      <c r="N91" s="438"/>
      <c r="O91" s="438"/>
      <c r="P91" s="438"/>
      <c r="Q91" s="774"/>
    </row>
    <row r="92" spans="1:17" ht="18.75" thickTop="1">
      <c r="A92" s="435"/>
      <c r="B92" s="292" t="s">
        <v>229</v>
      </c>
      <c r="C92" s="435"/>
      <c r="D92" s="435"/>
      <c r="E92" s="435"/>
      <c r="F92" s="567"/>
      <c r="G92" s="435"/>
      <c r="H92" s="435"/>
      <c r="I92" s="524"/>
      <c r="J92" s="524"/>
      <c r="K92" s="149">
        <f>SUM(K70:K91)</f>
        <v>-3.4859999999999998</v>
      </c>
      <c r="L92" s="472"/>
      <c r="M92" s="435"/>
      <c r="N92" s="524"/>
      <c r="O92" s="524"/>
      <c r="P92" s="149">
        <f>SUM(P70:P91)</f>
        <v>0.8350000000000001</v>
      </c>
      <c r="Q92" s="435"/>
    </row>
    <row r="93" spans="2:16" ht="18">
      <c r="B93" s="292"/>
      <c r="F93" s="191"/>
      <c r="I93" s="16"/>
      <c r="J93" s="16"/>
      <c r="K93" s="19"/>
      <c r="L93" s="17"/>
      <c r="N93" s="16"/>
      <c r="O93" s="16"/>
      <c r="P93" s="293"/>
    </row>
    <row r="94" spans="2:16" ht="18">
      <c r="B94" s="292" t="s">
        <v>137</v>
      </c>
      <c r="F94" s="191"/>
      <c r="I94" s="16"/>
      <c r="J94" s="16"/>
      <c r="K94" s="342">
        <f>SUM(K92:K93)</f>
        <v>-3.4859999999999998</v>
      </c>
      <c r="L94" s="17"/>
      <c r="N94" s="16"/>
      <c r="O94" s="16"/>
      <c r="P94" s="342">
        <f>SUM(P92:P93)</f>
        <v>0.8350000000000001</v>
      </c>
    </row>
    <row r="95" spans="6:16" ht="15">
      <c r="F95" s="191"/>
      <c r="I95" s="16"/>
      <c r="J95" s="16"/>
      <c r="K95" s="19"/>
      <c r="L95" s="17"/>
      <c r="N95" s="16"/>
      <c r="O95" s="16"/>
      <c r="P95" s="19"/>
    </row>
    <row r="96" spans="6:16" ht="15">
      <c r="F96" s="191"/>
      <c r="I96" s="16"/>
      <c r="J96" s="16"/>
      <c r="K96" s="19"/>
      <c r="L96" s="17"/>
      <c r="N96" s="16"/>
      <c r="O96" s="16"/>
      <c r="P96" s="19"/>
    </row>
    <row r="97" spans="6:18" ht="15">
      <c r="F97" s="191"/>
      <c r="I97" s="16"/>
      <c r="J97" s="16"/>
      <c r="K97" s="19"/>
      <c r="L97" s="17"/>
      <c r="N97" s="16"/>
      <c r="O97" s="16"/>
      <c r="P97" s="19"/>
      <c r="Q97" s="246" t="str">
        <f>NDPL!Q1</f>
        <v>MAY-2020</v>
      </c>
      <c r="R97" s="246"/>
    </row>
    <row r="98" spans="1:16" ht="18.75" thickBot="1">
      <c r="A98" s="302" t="s">
        <v>228</v>
      </c>
      <c r="F98" s="191"/>
      <c r="G98" s="6"/>
      <c r="H98" s="6"/>
      <c r="I98" s="45" t="s">
        <v>7</v>
      </c>
      <c r="J98" s="17"/>
      <c r="K98" s="17"/>
      <c r="L98" s="17"/>
      <c r="M98" s="17"/>
      <c r="N98" s="45" t="s">
        <v>375</v>
      </c>
      <c r="O98" s="17"/>
      <c r="P98" s="17"/>
    </row>
    <row r="99" spans="1:17" ht="48" customHeight="1" thickBot="1" thickTop="1">
      <c r="A99" s="34" t="s">
        <v>8</v>
      </c>
      <c r="B99" s="31" t="s">
        <v>9</v>
      </c>
      <c r="C99" s="32" t="s">
        <v>1</v>
      </c>
      <c r="D99" s="32" t="s">
        <v>2</v>
      </c>
      <c r="E99" s="32" t="s">
        <v>3</v>
      </c>
      <c r="F99" s="32" t="s">
        <v>10</v>
      </c>
      <c r="G99" s="34" t="str">
        <f>NDPL!G5</f>
        <v>FINAL READING 31/05/2020</v>
      </c>
      <c r="H99" s="32" t="str">
        <f>NDPL!H5</f>
        <v>INTIAL READING 01/05/2020</v>
      </c>
      <c r="I99" s="32" t="s">
        <v>4</v>
      </c>
      <c r="J99" s="32" t="s">
        <v>5</v>
      </c>
      <c r="K99" s="32" t="s">
        <v>6</v>
      </c>
      <c r="L99" s="34" t="str">
        <f>NDPL!G5</f>
        <v>FINAL READING 31/05/2020</v>
      </c>
      <c r="M99" s="32" t="str">
        <f>NDPL!H5</f>
        <v>INTIAL READING 01/05/2020</v>
      </c>
      <c r="N99" s="32" t="s">
        <v>4</v>
      </c>
      <c r="O99" s="32" t="s">
        <v>5</v>
      </c>
      <c r="P99" s="32" t="s">
        <v>6</v>
      </c>
      <c r="Q99" s="33" t="s">
        <v>288</v>
      </c>
    </row>
    <row r="100" spans="1:16" ht="17.25" thickBot="1" thickTop="1">
      <c r="A100" s="5"/>
      <c r="B100" s="42"/>
      <c r="C100" s="4"/>
      <c r="D100" s="4"/>
      <c r="E100" s="4"/>
      <c r="F100" s="315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43"/>
      <c r="B101" s="352" t="s">
        <v>31</v>
      </c>
      <c r="C101" s="353"/>
      <c r="D101" s="80"/>
      <c r="E101" s="88"/>
      <c r="F101" s="316"/>
      <c r="G101" s="30"/>
      <c r="H101" s="23"/>
      <c r="I101" s="24"/>
      <c r="J101" s="24"/>
      <c r="K101" s="24"/>
      <c r="L101" s="22"/>
      <c r="M101" s="23"/>
      <c r="N101" s="24"/>
      <c r="O101" s="24"/>
      <c r="P101" s="24"/>
      <c r="Q101" s="145"/>
    </row>
    <row r="102" spans="1:17" s="435" customFormat="1" ht="15.75" customHeight="1">
      <c r="A102" s="345">
        <v>1</v>
      </c>
      <c r="B102" s="346" t="s">
        <v>32</v>
      </c>
      <c r="C102" s="349">
        <v>4864791</v>
      </c>
      <c r="D102" s="443" t="s">
        <v>12</v>
      </c>
      <c r="E102" s="444" t="s">
        <v>325</v>
      </c>
      <c r="F102" s="355">
        <v>-266.67</v>
      </c>
      <c r="G102" s="325">
        <v>997053</v>
      </c>
      <c r="H102" s="326">
        <v>996793</v>
      </c>
      <c r="I102" s="267">
        <f>G102-H102</f>
        <v>260</v>
      </c>
      <c r="J102" s="267">
        <f>$F102*I102</f>
        <v>-69334.2</v>
      </c>
      <c r="K102" s="267">
        <f>J102/1000000</f>
        <v>-0.0693342</v>
      </c>
      <c r="L102" s="792">
        <v>999852</v>
      </c>
      <c r="M102" s="326">
        <v>999846</v>
      </c>
      <c r="N102" s="267">
        <f>L102-M102</f>
        <v>6</v>
      </c>
      <c r="O102" s="267">
        <f>$F102*N102</f>
        <v>-1600.02</v>
      </c>
      <c r="P102" s="267">
        <f>O102/1000000</f>
        <v>-0.00160002</v>
      </c>
      <c r="Q102" s="467"/>
    </row>
    <row r="103" spans="1:17" s="435" customFormat="1" ht="15.75" customHeight="1">
      <c r="A103" s="345">
        <v>2</v>
      </c>
      <c r="B103" s="346" t="s">
        <v>33</v>
      </c>
      <c r="C103" s="349">
        <v>4864867</v>
      </c>
      <c r="D103" s="39" t="s">
        <v>12</v>
      </c>
      <c r="E103" s="40" t="s">
        <v>325</v>
      </c>
      <c r="F103" s="355">
        <v>-500</v>
      </c>
      <c r="G103" s="325">
        <v>1793</v>
      </c>
      <c r="H103" s="326">
        <v>1784</v>
      </c>
      <c r="I103" s="267">
        <f>G103-H103</f>
        <v>9</v>
      </c>
      <c r="J103" s="267">
        <f>$F103*I103</f>
        <v>-4500</v>
      </c>
      <c r="K103" s="267">
        <f>J103/1000000</f>
        <v>-0.0045</v>
      </c>
      <c r="L103" s="325">
        <v>999978</v>
      </c>
      <c r="M103" s="326">
        <v>999924</v>
      </c>
      <c r="N103" s="326">
        <f>L103-M103</f>
        <v>54</v>
      </c>
      <c r="O103" s="326">
        <f>$F103*N103</f>
        <v>-27000</v>
      </c>
      <c r="P103" s="326">
        <f>O103/1000000</f>
        <v>-0.027</v>
      </c>
      <c r="Q103" s="439"/>
    </row>
    <row r="104" spans="1:17" s="435" customFormat="1" ht="15.75" customHeight="1">
      <c r="A104" s="345"/>
      <c r="B104" s="348" t="s">
        <v>354</v>
      </c>
      <c r="C104" s="349"/>
      <c r="D104" s="39"/>
      <c r="E104" s="40"/>
      <c r="F104" s="355"/>
      <c r="G104" s="325"/>
      <c r="H104" s="326"/>
      <c r="I104" s="267"/>
      <c r="J104" s="267"/>
      <c r="K104" s="267"/>
      <c r="L104" s="325"/>
      <c r="M104" s="326"/>
      <c r="N104" s="326"/>
      <c r="O104" s="326"/>
      <c r="P104" s="326"/>
      <c r="Q104" s="439"/>
    </row>
    <row r="105" spans="1:17" s="435" customFormat="1" ht="15">
      <c r="A105" s="345">
        <v>3</v>
      </c>
      <c r="B105" s="312" t="s">
        <v>104</v>
      </c>
      <c r="C105" s="349">
        <v>4865107</v>
      </c>
      <c r="D105" s="43" t="s">
        <v>12</v>
      </c>
      <c r="E105" s="40" t="s">
        <v>325</v>
      </c>
      <c r="F105" s="355">
        <v>-266.66</v>
      </c>
      <c r="G105" s="325">
        <v>2607</v>
      </c>
      <c r="H105" s="326">
        <v>2470</v>
      </c>
      <c r="I105" s="267">
        <f aca="true" t="shared" si="21" ref="I105:I113">G105-H105</f>
        <v>137</v>
      </c>
      <c r="J105" s="267">
        <f aca="true" t="shared" si="22" ref="J105:J114">$F105*I105</f>
        <v>-36532.420000000006</v>
      </c>
      <c r="K105" s="267">
        <f aca="true" t="shared" si="23" ref="K105:K114">J105/1000000</f>
        <v>-0.03653242</v>
      </c>
      <c r="L105" s="325">
        <v>2196</v>
      </c>
      <c r="M105" s="326">
        <v>2151</v>
      </c>
      <c r="N105" s="326">
        <f aca="true" t="shared" si="24" ref="N105:N113">L105-M105</f>
        <v>45</v>
      </c>
      <c r="O105" s="326">
        <f aca="true" t="shared" si="25" ref="O105:O114">$F105*N105</f>
        <v>-11999.7</v>
      </c>
      <c r="P105" s="326">
        <f aca="true" t="shared" si="26" ref="P105:P114">O105/1000000</f>
        <v>-0.0119997</v>
      </c>
      <c r="Q105" s="468"/>
    </row>
    <row r="106" spans="1:17" s="435" customFormat="1" ht="15.75" customHeight="1">
      <c r="A106" s="345">
        <v>4</v>
      </c>
      <c r="B106" s="346" t="s">
        <v>105</v>
      </c>
      <c r="C106" s="349">
        <v>4865137</v>
      </c>
      <c r="D106" s="39" t="s">
        <v>12</v>
      </c>
      <c r="E106" s="40" t="s">
        <v>325</v>
      </c>
      <c r="F106" s="355">
        <v>-100</v>
      </c>
      <c r="G106" s="325">
        <v>103992</v>
      </c>
      <c r="H106" s="326">
        <v>103426</v>
      </c>
      <c r="I106" s="267">
        <f t="shared" si="21"/>
        <v>566</v>
      </c>
      <c r="J106" s="267">
        <f t="shared" si="22"/>
        <v>-56600</v>
      </c>
      <c r="K106" s="267">
        <f t="shared" si="23"/>
        <v>-0.0566</v>
      </c>
      <c r="L106" s="325">
        <v>152389</v>
      </c>
      <c r="M106" s="326">
        <v>152237</v>
      </c>
      <c r="N106" s="326">
        <f t="shared" si="24"/>
        <v>152</v>
      </c>
      <c r="O106" s="326">
        <f t="shared" si="25"/>
        <v>-15200</v>
      </c>
      <c r="P106" s="326">
        <f t="shared" si="26"/>
        <v>-0.0152</v>
      </c>
      <c r="Q106" s="439"/>
    </row>
    <row r="107" spans="1:17" s="435" customFormat="1" ht="15">
      <c r="A107" s="345">
        <v>5</v>
      </c>
      <c r="B107" s="346" t="s">
        <v>106</v>
      </c>
      <c r="C107" s="349">
        <v>4865136</v>
      </c>
      <c r="D107" s="39" t="s">
        <v>12</v>
      </c>
      <c r="E107" s="40" t="s">
        <v>325</v>
      </c>
      <c r="F107" s="355">
        <v>-200</v>
      </c>
      <c r="G107" s="325">
        <v>989256</v>
      </c>
      <c r="H107" s="326">
        <v>989395</v>
      </c>
      <c r="I107" s="267">
        <f t="shared" si="21"/>
        <v>-139</v>
      </c>
      <c r="J107" s="267">
        <f t="shared" si="22"/>
        <v>27800</v>
      </c>
      <c r="K107" s="267">
        <f t="shared" si="23"/>
        <v>0.0278</v>
      </c>
      <c r="L107" s="325">
        <v>999322</v>
      </c>
      <c r="M107" s="326">
        <v>999321</v>
      </c>
      <c r="N107" s="326">
        <f t="shared" si="24"/>
        <v>1</v>
      </c>
      <c r="O107" s="326">
        <f t="shared" si="25"/>
        <v>-200</v>
      </c>
      <c r="P107" s="326">
        <f t="shared" si="26"/>
        <v>-0.0002</v>
      </c>
      <c r="Q107" s="753"/>
    </row>
    <row r="108" spans="1:17" s="435" customFormat="1" ht="15">
      <c r="A108" s="345">
        <v>6</v>
      </c>
      <c r="B108" s="346" t="s">
        <v>107</v>
      </c>
      <c r="C108" s="349">
        <v>4865172</v>
      </c>
      <c r="D108" s="39" t="s">
        <v>12</v>
      </c>
      <c r="E108" s="40" t="s">
        <v>325</v>
      </c>
      <c r="F108" s="355">
        <v>-1000</v>
      </c>
      <c r="G108" s="325">
        <v>999974</v>
      </c>
      <c r="H108" s="326">
        <v>999949</v>
      </c>
      <c r="I108" s="267">
        <f>G108-H108</f>
        <v>25</v>
      </c>
      <c r="J108" s="267">
        <f>$F108*I108</f>
        <v>-25000</v>
      </c>
      <c r="K108" s="267">
        <f>J108/1000000</f>
        <v>-0.025</v>
      </c>
      <c r="L108" s="325">
        <v>1000016</v>
      </c>
      <c r="M108" s="326">
        <v>999999</v>
      </c>
      <c r="N108" s="326">
        <f>L108-M108</f>
        <v>17</v>
      </c>
      <c r="O108" s="326">
        <f>$F108*N108</f>
        <v>-17000</v>
      </c>
      <c r="P108" s="326">
        <f>O108/1000000</f>
        <v>-0.017</v>
      </c>
      <c r="Q108" s="667"/>
    </row>
    <row r="109" spans="1:17" s="435" customFormat="1" ht="15">
      <c r="A109" s="345">
        <v>7</v>
      </c>
      <c r="B109" s="346" t="s">
        <v>108</v>
      </c>
      <c r="C109" s="349">
        <v>4864968</v>
      </c>
      <c r="D109" s="39" t="s">
        <v>12</v>
      </c>
      <c r="E109" s="40" t="s">
        <v>325</v>
      </c>
      <c r="F109" s="355">
        <v>-800</v>
      </c>
      <c r="G109" s="325">
        <v>1380</v>
      </c>
      <c r="H109" s="326">
        <v>1334</v>
      </c>
      <c r="I109" s="267">
        <f t="shared" si="21"/>
        <v>46</v>
      </c>
      <c r="J109" s="267">
        <f t="shared" si="22"/>
        <v>-36800</v>
      </c>
      <c r="K109" s="267">
        <f t="shared" si="23"/>
        <v>-0.0368</v>
      </c>
      <c r="L109" s="325">
        <v>2607</v>
      </c>
      <c r="M109" s="326">
        <v>2564</v>
      </c>
      <c r="N109" s="326">
        <f t="shared" si="24"/>
        <v>43</v>
      </c>
      <c r="O109" s="326">
        <f t="shared" si="25"/>
        <v>-34400</v>
      </c>
      <c r="P109" s="326">
        <f t="shared" si="26"/>
        <v>-0.0344</v>
      </c>
      <c r="Q109" s="450"/>
    </row>
    <row r="110" spans="1:17" s="435" customFormat="1" ht="15.75" customHeight="1">
      <c r="A110" s="345">
        <v>8</v>
      </c>
      <c r="B110" s="346" t="s">
        <v>350</v>
      </c>
      <c r="C110" s="349">
        <v>4865004</v>
      </c>
      <c r="D110" s="39" t="s">
        <v>12</v>
      </c>
      <c r="E110" s="40" t="s">
        <v>325</v>
      </c>
      <c r="F110" s="355">
        <v>-800</v>
      </c>
      <c r="G110" s="325">
        <v>3338</v>
      </c>
      <c r="H110" s="326">
        <v>3372</v>
      </c>
      <c r="I110" s="267">
        <f t="shared" si="21"/>
        <v>-34</v>
      </c>
      <c r="J110" s="267">
        <f t="shared" si="22"/>
        <v>27200</v>
      </c>
      <c r="K110" s="267">
        <f t="shared" si="23"/>
        <v>0.0272</v>
      </c>
      <c r="L110" s="325">
        <v>1312</v>
      </c>
      <c r="M110" s="326">
        <v>1323</v>
      </c>
      <c r="N110" s="326">
        <f t="shared" si="24"/>
        <v>-11</v>
      </c>
      <c r="O110" s="326">
        <f t="shared" si="25"/>
        <v>8800</v>
      </c>
      <c r="P110" s="326">
        <f t="shared" si="26"/>
        <v>0.0088</v>
      </c>
      <c r="Q110" s="468"/>
    </row>
    <row r="111" spans="1:17" s="435" customFormat="1" ht="15.75" customHeight="1">
      <c r="A111" s="345">
        <v>9</v>
      </c>
      <c r="B111" s="346" t="s">
        <v>372</v>
      </c>
      <c r="C111" s="349">
        <v>4865050</v>
      </c>
      <c r="D111" s="39" t="s">
        <v>12</v>
      </c>
      <c r="E111" s="40" t="s">
        <v>325</v>
      </c>
      <c r="F111" s="355">
        <v>-800</v>
      </c>
      <c r="G111" s="325">
        <v>995295</v>
      </c>
      <c r="H111" s="326">
        <v>995385</v>
      </c>
      <c r="I111" s="267">
        <f>G111-H111</f>
        <v>-90</v>
      </c>
      <c r="J111" s="267">
        <f t="shared" si="22"/>
        <v>72000</v>
      </c>
      <c r="K111" s="267">
        <f t="shared" si="23"/>
        <v>0.072</v>
      </c>
      <c r="L111" s="325">
        <v>998909</v>
      </c>
      <c r="M111" s="326">
        <v>998980</v>
      </c>
      <c r="N111" s="326">
        <f>L111-M111</f>
        <v>-71</v>
      </c>
      <c r="O111" s="326">
        <f t="shared" si="25"/>
        <v>56800</v>
      </c>
      <c r="P111" s="326">
        <f t="shared" si="26"/>
        <v>0.0568</v>
      </c>
      <c r="Q111" s="439"/>
    </row>
    <row r="112" spans="1:17" s="435" customFormat="1" ht="15.75" customHeight="1">
      <c r="A112" s="345">
        <v>10</v>
      </c>
      <c r="B112" s="346" t="s">
        <v>371</v>
      </c>
      <c r="C112" s="349">
        <v>4864998</v>
      </c>
      <c r="D112" s="39" t="s">
        <v>12</v>
      </c>
      <c r="E112" s="40" t="s">
        <v>325</v>
      </c>
      <c r="F112" s="355">
        <v>-800</v>
      </c>
      <c r="G112" s="325">
        <v>961684</v>
      </c>
      <c r="H112" s="326">
        <v>961875</v>
      </c>
      <c r="I112" s="267">
        <f t="shared" si="21"/>
        <v>-191</v>
      </c>
      <c r="J112" s="267">
        <f t="shared" si="22"/>
        <v>152800</v>
      </c>
      <c r="K112" s="267">
        <f t="shared" si="23"/>
        <v>0.1528</v>
      </c>
      <c r="L112" s="325">
        <v>980527</v>
      </c>
      <c r="M112" s="326">
        <v>980821</v>
      </c>
      <c r="N112" s="326">
        <f t="shared" si="24"/>
        <v>-294</v>
      </c>
      <c r="O112" s="326">
        <f t="shared" si="25"/>
        <v>235200</v>
      </c>
      <c r="P112" s="326">
        <f t="shared" si="26"/>
        <v>0.2352</v>
      </c>
      <c r="Q112" s="439"/>
    </row>
    <row r="113" spans="1:17" s="435" customFormat="1" ht="15.75" customHeight="1">
      <c r="A113" s="345">
        <v>11</v>
      </c>
      <c r="B113" s="346" t="s">
        <v>365</v>
      </c>
      <c r="C113" s="349">
        <v>4864993</v>
      </c>
      <c r="D113" s="161" t="s">
        <v>12</v>
      </c>
      <c r="E113" s="249" t="s">
        <v>325</v>
      </c>
      <c r="F113" s="355">
        <v>-800</v>
      </c>
      <c r="G113" s="325">
        <v>965642</v>
      </c>
      <c r="H113" s="326">
        <v>965896</v>
      </c>
      <c r="I113" s="406">
        <f t="shared" si="21"/>
        <v>-254</v>
      </c>
      <c r="J113" s="406">
        <f t="shared" si="22"/>
        <v>203200</v>
      </c>
      <c r="K113" s="406">
        <f t="shared" si="23"/>
        <v>0.2032</v>
      </c>
      <c r="L113" s="325">
        <v>989887</v>
      </c>
      <c r="M113" s="326">
        <v>990020</v>
      </c>
      <c r="N113" s="326">
        <f t="shared" si="24"/>
        <v>-133</v>
      </c>
      <c r="O113" s="326">
        <f t="shared" si="25"/>
        <v>106400</v>
      </c>
      <c r="P113" s="326">
        <f t="shared" si="26"/>
        <v>0.1064</v>
      </c>
      <c r="Q113" s="440"/>
    </row>
    <row r="114" spans="1:17" s="435" customFormat="1" ht="15.75" customHeight="1">
      <c r="A114" s="345">
        <v>12</v>
      </c>
      <c r="B114" s="346" t="s">
        <v>407</v>
      </c>
      <c r="C114" s="349">
        <v>5128403</v>
      </c>
      <c r="D114" s="161" t="s">
        <v>12</v>
      </c>
      <c r="E114" s="249" t="s">
        <v>325</v>
      </c>
      <c r="F114" s="355">
        <v>-2000</v>
      </c>
      <c r="G114" s="325">
        <v>997826</v>
      </c>
      <c r="H114" s="326">
        <v>997887</v>
      </c>
      <c r="I114" s="267">
        <f>G114-H114</f>
        <v>-61</v>
      </c>
      <c r="J114" s="267">
        <f t="shared" si="22"/>
        <v>122000</v>
      </c>
      <c r="K114" s="267">
        <f t="shared" si="23"/>
        <v>0.122</v>
      </c>
      <c r="L114" s="325">
        <v>999571</v>
      </c>
      <c r="M114" s="326">
        <v>999589</v>
      </c>
      <c r="N114" s="326">
        <f>L114-M114</f>
        <v>-18</v>
      </c>
      <c r="O114" s="326">
        <f t="shared" si="25"/>
        <v>36000</v>
      </c>
      <c r="P114" s="326">
        <f t="shared" si="26"/>
        <v>0.036</v>
      </c>
      <c r="Q114" s="469"/>
    </row>
    <row r="115" spans="1:17" s="435" customFormat="1" ht="15.75" customHeight="1">
      <c r="A115" s="345"/>
      <c r="B115" s="347" t="s">
        <v>355</v>
      </c>
      <c r="C115" s="349"/>
      <c r="D115" s="43"/>
      <c r="E115" s="43"/>
      <c r="F115" s="355"/>
      <c r="G115" s="325"/>
      <c r="H115" s="326"/>
      <c r="I115" s="267"/>
      <c r="J115" s="267"/>
      <c r="K115" s="267"/>
      <c r="L115" s="325"/>
      <c r="M115" s="326"/>
      <c r="N115" s="326"/>
      <c r="O115" s="326"/>
      <c r="P115" s="326"/>
      <c r="Q115" s="439"/>
    </row>
    <row r="116" spans="1:17" s="435" customFormat="1" ht="15.75" customHeight="1">
      <c r="A116" s="345">
        <v>13</v>
      </c>
      <c r="B116" s="346" t="s">
        <v>109</v>
      </c>
      <c r="C116" s="349">
        <v>4864949</v>
      </c>
      <c r="D116" s="39" t="s">
        <v>12</v>
      </c>
      <c r="E116" s="40" t="s">
        <v>325</v>
      </c>
      <c r="F116" s="355">
        <v>-2000</v>
      </c>
      <c r="G116" s="325">
        <v>996310</v>
      </c>
      <c r="H116" s="326">
        <v>996437</v>
      </c>
      <c r="I116" s="267">
        <f>G116-H116</f>
        <v>-127</v>
      </c>
      <c r="J116" s="267">
        <f>$F116*I116</f>
        <v>254000</v>
      </c>
      <c r="K116" s="267">
        <f>J116/1000000</f>
        <v>0.254</v>
      </c>
      <c r="L116" s="325">
        <v>999516</v>
      </c>
      <c r="M116" s="326">
        <v>999533</v>
      </c>
      <c r="N116" s="326">
        <f>L116-M116</f>
        <v>-17</v>
      </c>
      <c r="O116" s="326">
        <f>$F116*N116</f>
        <v>34000</v>
      </c>
      <c r="P116" s="326">
        <f>O116/1000000</f>
        <v>0.034</v>
      </c>
      <c r="Q116" s="439"/>
    </row>
    <row r="117" spans="1:17" s="435" customFormat="1" ht="15.75" customHeight="1">
      <c r="A117" s="345">
        <v>14</v>
      </c>
      <c r="B117" s="346" t="s">
        <v>110</v>
      </c>
      <c r="C117" s="349">
        <v>4865016</v>
      </c>
      <c r="D117" s="39" t="s">
        <v>12</v>
      </c>
      <c r="E117" s="40" t="s">
        <v>325</v>
      </c>
      <c r="F117" s="355">
        <v>-800</v>
      </c>
      <c r="G117" s="325">
        <v>7</v>
      </c>
      <c r="H117" s="326">
        <v>7</v>
      </c>
      <c r="I117" s="267">
        <v>0</v>
      </c>
      <c r="J117" s="267">
        <v>0</v>
      </c>
      <c r="K117" s="267">
        <v>0</v>
      </c>
      <c r="L117" s="325">
        <v>999722</v>
      </c>
      <c r="M117" s="326">
        <v>999722</v>
      </c>
      <c r="N117" s="267">
        <v>0</v>
      </c>
      <c r="O117" s="267">
        <v>0</v>
      </c>
      <c r="P117" s="267">
        <v>0</v>
      </c>
      <c r="Q117" s="451"/>
    </row>
    <row r="118" spans="1:17" ht="15.75" customHeight="1">
      <c r="A118" s="345"/>
      <c r="B118" s="348" t="s">
        <v>111</v>
      </c>
      <c r="C118" s="349"/>
      <c r="D118" s="39"/>
      <c r="E118" s="39"/>
      <c r="F118" s="355"/>
      <c r="G118" s="325"/>
      <c r="H118" s="326"/>
      <c r="I118" s="372"/>
      <c r="J118" s="372"/>
      <c r="K118" s="372"/>
      <c r="L118" s="325"/>
      <c r="M118" s="326"/>
      <c r="N118" s="324"/>
      <c r="O118" s="324"/>
      <c r="P118" s="324"/>
      <c r="Q118" s="146"/>
    </row>
    <row r="119" spans="1:17" s="435" customFormat="1" ht="15.75" customHeight="1">
      <c r="A119" s="345">
        <v>15</v>
      </c>
      <c r="B119" s="312" t="s">
        <v>43</v>
      </c>
      <c r="C119" s="349">
        <v>4864843</v>
      </c>
      <c r="D119" s="43" t="s">
        <v>12</v>
      </c>
      <c r="E119" s="40" t="s">
        <v>325</v>
      </c>
      <c r="F119" s="355">
        <v>-1000</v>
      </c>
      <c r="G119" s="325">
        <v>999969</v>
      </c>
      <c r="H119" s="326">
        <v>999972</v>
      </c>
      <c r="I119" s="267">
        <f>G119-H119</f>
        <v>-3</v>
      </c>
      <c r="J119" s="267">
        <f>$F119*I119</f>
        <v>3000</v>
      </c>
      <c r="K119" s="267">
        <f>J119/1000000</f>
        <v>0.003</v>
      </c>
      <c r="L119" s="325">
        <v>27566</v>
      </c>
      <c r="M119" s="326">
        <v>27816</v>
      </c>
      <c r="N119" s="326">
        <f>L119-M119</f>
        <v>-250</v>
      </c>
      <c r="O119" s="326">
        <f>$F119*N119</f>
        <v>250000</v>
      </c>
      <c r="P119" s="326">
        <f>O119/1000000</f>
        <v>0.25</v>
      </c>
      <c r="Q119" s="439"/>
    </row>
    <row r="120" spans="1:17" ht="15.75" customHeight="1">
      <c r="A120" s="345"/>
      <c r="B120" s="348" t="s">
        <v>44</v>
      </c>
      <c r="C120" s="349"/>
      <c r="D120" s="39"/>
      <c r="E120" s="39"/>
      <c r="F120" s="355"/>
      <c r="G120" s="325"/>
      <c r="H120" s="326"/>
      <c r="I120" s="372"/>
      <c r="J120" s="372"/>
      <c r="K120" s="372"/>
      <c r="L120" s="325"/>
      <c r="M120" s="326"/>
      <c r="N120" s="324"/>
      <c r="O120" s="324"/>
      <c r="P120" s="324"/>
      <c r="Q120" s="146"/>
    </row>
    <row r="121" spans="1:17" s="435" customFormat="1" ht="15.75" customHeight="1">
      <c r="A121" s="345">
        <v>16</v>
      </c>
      <c r="B121" s="346" t="s">
        <v>77</v>
      </c>
      <c r="C121" s="349">
        <v>4865169</v>
      </c>
      <c r="D121" s="39" t="s">
        <v>12</v>
      </c>
      <c r="E121" s="40" t="s">
        <v>325</v>
      </c>
      <c r="F121" s="355">
        <v>-1000</v>
      </c>
      <c r="G121" s="325">
        <v>970</v>
      </c>
      <c r="H121" s="326">
        <v>971</v>
      </c>
      <c r="I121" s="267">
        <f>G121-H121</f>
        <v>-1</v>
      </c>
      <c r="J121" s="267">
        <f>$F121*I121</f>
        <v>1000</v>
      </c>
      <c r="K121" s="267">
        <f>J121/1000000</f>
        <v>0.001</v>
      </c>
      <c r="L121" s="325">
        <v>61240</v>
      </c>
      <c r="M121" s="326">
        <v>61247</v>
      </c>
      <c r="N121" s="326">
        <f>L121-M121</f>
        <v>-7</v>
      </c>
      <c r="O121" s="326">
        <f>$F121*N121</f>
        <v>7000</v>
      </c>
      <c r="P121" s="326">
        <f>O121/1000000</f>
        <v>0.007</v>
      </c>
      <c r="Q121" s="439"/>
    </row>
    <row r="122" spans="1:17" ht="15.75" customHeight="1">
      <c r="A122" s="345"/>
      <c r="B122" s="347" t="s">
        <v>47</v>
      </c>
      <c r="C122" s="333"/>
      <c r="D122" s="43"/>
      <c r="E122" s="43"/>
      <c r="F122" s="355"/>
      <c r="G122" s="325"/>
      <c r="H122" s="326"/>
      <c r="I122" s="374"/>
      <c r="J122" s="374"/>
      <c r="K122" s="372"/>
      <c r="L122" s="325"/>
      <c r="M122" s="326"/>
      <c r="N122" s="373"/>
      <c r="O122" s="373"/>
      <c r="P122" s="324"/>
      <c r="Q122" s="181"/>
    </row>
    <row r="123" spans="1:17" ht="15.75" customHeight="1">
      <c r="A123" s="345"/>
      <c r="B123" s="347" t="s">
        <v>48</v>
      </c>
      <c r="C123" s="333"/>
      <c r="D123" s="43"/>
      <c r="E123" s="43"/>
      <c r="F123" s="355"/>
      <c r="G123" s="325"/>
      <c r="H123" s="326"/>
      <c r="I123" s="374"/>
      <c r="J123" s="374"/>
      <c r="K123" s="372"/>
      <c r="L123" s="325"/>
      <c r="M123" s="326"/>
      <c r="N123" s="373"/>
      <c r="O123" s="373"/>
      <c r="P123" s="324"/>
      <c r="Q123" s="181"/>
    </row>
    <row r="124" spans="1:17" ht="15.75" customHeight="1">
      <c r="A124" s="351"/>
      <c r="B124" s="354" t="s">
        <v>61</v>
      </c>
      <c r="C124" s="349"/>
      <c r="D124" s="43"/>
      <c r="E124" s="43"/>
      <c r="F124" s="355"/>
      <c r="G124" s="325"/>
      <c r="H124" s="326"/>
      <c r="I124" s="372"/>
      <c r="J124" s="372"/>
      <c r="K124" s="372"/>
      <c r="L124" s="325"/>
      <c r="M124" s="326"/>
      <c r="N124" s="324"/>
      <c r="O124" s="324"/>
      <c r="P124" s="324"/>
      <c r="Q124" s="181"/>
    </row>
    <row r="125" spans="1:17" s="435" customFormat="1" ht="17.25" customHeight="1">
      <c r="A125" s="345">
        <v>17</v>
      </c>
      <c r="B125" s="479" t="s">
        <v>62</v>
      </c>
      <c r="C125" s="349">
        <v>4865088</v>
      </c>
      <c r="D125" s="39" t="s">
        <v>12</v>
      </c>
      <c r="E125" s="40" t="s">
        <v>325</v>
      </c>
      <c r="F125" s="355">
        <v>-166.66</v>
      </c>
      <c r="G125" s="325">
        <v>1412</v>
      </c>
      <c r="H125" s="326">
        <v>1412</v>
      </c>
      <c r="I125" s="267">
        <f>G125-H125</f>
        <v>0</v>
      </c>
      <c r="J125" s="267">
        <f>$F125*I125</f>
        <v>0</v>
      </c>
      <c r="K125" s="267">
        <f>J125/1000000</f>
        <v>0</v>
      </c>
      <c r="L125" s="325">
        <v>7172</v>
      </c>
      <c r="M125" s="326">
        <v>7172</v>
      </c>
      <c r="N125" s="326">
        <f>L125-M125</f>
        <v>0</v>
      </c>
      <c r="O125" s="326">
        <f>$F125*N125</f>
        <v>0</v>
      </c>
      <c r="P125" s="326">
        <f>O125/1000000</f>
        <v>0</v>
      </c>
      <c r="Q125" s="468"/>
    </row>
    <row r="126" spans="1:17" s="435" customFormat="1" ht="15.75" customHeight="1">
      <c r="A126" s="345">
        <v>18</v>
      </c>
      <c r="B126" s="479" t="s">
        <v>63</v>
      </c>
      <c r="C126" s="349">
        <v>4902579</v>
      </c>
      <c r="D126" s="39" t="s">
        <v>12</v>
      </c>
      <c r="E126" s="40" t="s">
        <v>325</v>
      </c>
      <c r="F126" s="355">
        <v>-500</v>
      </c>
      <c r="G126" s="325">
        <v>999899</v>
      </c>
      <c r="H126" s="326">
        <v>999899</v>
      </c>
      <c r="I126" s="267">
        <f>G126-H126</f>
        <v>0</v>
      </c>
      <c r="J126" s="267">
        <f>$F126*I126</f>
        <v>0</v>
      </c>
      <c r="K126" s="267">
        <f>J126/1000000</f>
        <v>0</v>
      </c>
      <c r="L126" s="325">
        <v>1710</v>
      </c>
      <c r="M126" s="326">
        <v>1660</v>
      </c>
      <c r="N126" s="326">
        <f>L126-M126</f>
        <v>50</v>
      </c>
      <c r="O126" s="326">
        <f>$F126*N126</f>
        <v>-25000</v>
      </c>
      <c r="P126" s="326">
        <f>O126/1000000</f>
        <v>-0.025</v>
      </c>
      <c r="Q126" s="439"/>
    </row>
    <row r="127" spans="1:17" s="435" customFormat="1" ht="15.75" customHeight="1">
      <c r="A127" s="345">
        <v>19</v>
      </c>
      <c r="B127" s="479" t="s">
        <v>64</v>
      </c>
      <c r="C127" s="349">
        <v>4902585</v>
      </c>
      <c r="D127" s="39" t="s">
        <v>12</v>
      </c>
      <c r="E127" s="40" t="s">
        <v>325</v>
      </c>
      <c r="F127" s="355">
        <v>-666.67</v>
      </c>
      <c r="G127" s="325">
        <v>2259</v>
      </c>
      <c r="H127" s="326">
        <v>2257</v>
      </c>
      <c r="I127" s="267">
        <f>G127-H127</f>
        <v>2</v>
      </c>
      <c r="J127" s="267">
        <f>$F127*I127</f>
        <v>-1333.34</v>
      </c>
      <c r="K127" s="267">
        <f>J127/1000000</f>
        <v>-0.00133334</v>
      </c>
      <c r="L127" s="325">
        <v>336</v>
      </c>
      <c r="M127" s="326">
        <v>319</v>
      </c>
      <c r="N127" s="326">
        <f>L127-M127</f>
        <v>17</v>
      </c>
      <c r="O127" s="326">
        <f>$F127*N127</f>
        <v>-11333.39</v>
      </c>
      <c r="P127" s="326">
        <f>O127/1000000</f>
        <v>-0.011333389999999999</v>
      </c>
      <c r="Q127" s="439"/>
    </row>
    <row r="128" spans="1:17" s="435" customFormat="1" ht="15.75" customHeight="1">
      <c r="A128" s="345">
        <v>20</v>
      </c>
      <c r="B128" s="479" t="s">
        <v>65</v>
      </c>
      <c r="C128" s="349">
        <v>4865090</v>
      </c>
      <c r="D128" s="39" t="s">
        <v>12</v>
      </c>
      <c r="E128" s="40" t="s">
        <v>325</v>
      </c>
      <c r="F128" s="670">
        <v>-500</v>
      </c>
      <c r="G128" s="325">
        <v>571</v>
      </c>
      <c r="H128" s="326">
        <v>568</v>
      </c>
      <c r="I128" s="267">
        <f>G128-H128</f>
        <v>3</v>
      </c>
      <c r="J128" s="267">
        <f>$F128*I128</f>
        <v>-1500</v>
      </c>
      <c r="K128" s="267">
        <f>J128/1000000</f>
        <v>-0.0015</v>
      </c>
      <c r="L128" s="325">
        <v>212</v>
      </c>
      <c r="M128" s="326">
        <v>176</v>
      </c>
      <c r="N128" s="326">
        <f>L128-M128</f>
        <v>36</v>
      </c>
      <c r="O128" s="326">
        <f>$F128*N128</f>
        <v>-18000</v>
      </c>
      <c r="P128" s="326">
        <f>O128/1000000</f>
        <v>-0.018</v>
      </c>
      <c r="Q128" s="439"/>
    </row>
    <row r="129" spans="1:17" s="435" customFormat="1" ht="15.75" customHeight="1">
      <c r="A129" s="345"/>
      <c r="B129" s="354" t="s">
        <v>31</v>
      </c>
      <c r="C129" s="349"/>
      <c r="D129" s="43"/>
      <c r="E129" s="43"/>
      <c r="F129" s="355"/>
      <c r="G129" s="325"/>
      <c r="H129" s="326"/>
      <c r="I129" s="267"/>
      <c r="J129" s="267"/>
      <c r="K129" s="267"/>
      <c r="L129" s="325"/>
      <c r="M129" s="326"/>
      <c r="N129" s="326"/>
      <c r="O129" s="326"/>
      <c r="P129" s="326"/>
      <c r="Q129" s="439"/>
    </row>
    <row r="130" spans="1:17" s="435" customFormat="1" ht="15.75" customHeight="1">
      <c r="A130" s="345">
        <v>21</v>
      </c>
      <c r="B130" s="762" t="s">
        <v>66</v>
      </c>
      <c r="C130" s="349">
        <v>4864797</v>
      </c>
      <c r="D130" s="39" t="s">
        <v>12</v>
      </c>
      <c r="E130" s="40" t="s">
        <v>325</v>
      </c>
      <c r="F130" s="355">
        <v>-100</v>
      </c>
      <c r="G130" s="325">
        <v>53067</v>
      </c>
      <c r="H130" s="326">
        <v>52958</v>
      </c>
      <c r="I130" s="267">
        <f>G130-H130</f>
        <v>109</v>
      </c>
      <c r="J130" s="267">
        <f>$F130*I130</f>
        <v>-10900</v>
      </c>
      <c r="K130" s="267">
        <f>J130/1000000</f>
        <v>-0.0109</v>
      </c>
      <c r="L130" s="325">
        <v>1525</v>
      </c>
      <c r="M130" s="326">
        <v>1504</v>
      </c>
      <c r="N130" s="326">
        <f>L130-M130</f>
        <v>21</v>
      </c>
      <c r="O130" s="326">
        <f>$F130*N130</f>
        <v>-2100</v>
      </c>
      <c r="P130" s="326">
        <f>O130/1000000</f>
        <v>-0.0021</v>
      </c>
      <c r="Q130" s="439"/>
    </row>
    <row r="131" spans="1:17" s="435" customFormat="1" ht="15.75" customHeight="1">
      <c r="A131" s="345">
        <v>22</v>
      </c>
      <c r="B131" s="762" t="s">
        <v>135</v>
      </c>
      <c r="C131" s="349">
        <v>4865074</v>
      </c>
      <c r="D131" s="39" t="s">
        <v>12</v>
      </c>
      <c r="E131" s="40" t="s">
        <v>325</v>
      </c>
      <c r="F131" s="355">
        <v>-133.33</v>
      </c>
      <c r="G131" s="325">
        <v>999703</v>
      </c>
      <c r="H131" s="326">
        <v>999713</v>
      </c>
      <c r="I131" s="267">
        <f>G131-H131</f>
        <v>-10</v>
      </c>
      <c r="J131" s="267">
        <f>$F131*I131</f>
        <v>1333.3000000000002</v>
      </c>
      <c r="K131" s="267">
        <f>J131/1000000</f>
        <v>0.0013333000000000002</v>
      </c>
      <c r="L131" s="325">
        <v>263</v>
      </c>
      <c r="M131" s="326">
        <v>251</v>
      </c>
      <c r="N131" s="326">
        <f>L131-M131</f>
        <v>12</v>
      </c>
      <c r="O131" s="326">
        <f>$F131*N131</f>
        <v>-1599.96</v>
      </c>
      <c r="P131" s="326">
        <f>O131/1000000</f>
        <v>-0.00159996</v>
      </c>
      <c r="Q131" s="439"/>
    </row>
    <row r="132" spans="1:17" s="435" customFormat="1" ht="15.75" customHeight="1">
      <c r="A132" s="345"/>
      <c r="B132" s="354" t="s">
        <v>461</v>
      </c>
      <c r="C132" s="349"/>
      <c r="D132" s="39"/>
      <c r="E132" s="40"/>
      <c r="F132" s="355"/>
      <c r="G132" s="325"/>
      <c r="H132" s="326"/>
      <c r="I132" s="267"/>
      <c r="J132" s="267"/>
      <c r="K132" s="267"/>
      <c r="L132" s="325"/>
      <c r="M132" s="326"/>
      <c r="N132" s="326"/>
      <c r="O132" s="326"/>
      <c r="P132" s="326"/>
      <c r="Q132" s="439"/>
    </row>
    <row r="133" spans="1:17" s="435" customFormat="1" ht="14.25" customHeight="1">
      <c r="A133" s="345">
        <v>23</v>
      </c>
      <c r="B133" s="346" t="s">
        <v>60</v>
      </c>
      <c r="C133" s="349">
        <v>4902568</v>
      </c>
      <c r="D133" s="39" t="s">
        <v>12</v>
      </c>
      <c r="E133" s="40" t="s">
        <v>325</v>
      </c>
      <c r="F133" s="355">
        <v>-100</v>
      </c>
      <c r="G133" s="325">
        <v>996383</v>
      </c>
      <c r="H133" s="326">
        <v>996383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25">
        <v>3574</v>
      </c>
      <c r="M133" s="326">
        <v>3854</v>
      </c>
      <c r="N133" s="326">
        <f>L133-M133</f>
        <v>-280</v>
      </c>
      <c r="O133" s="326">
        <f>$F133*N133</f>
        <v>28000</v>
      </c>
      <c r="P133" s="326">
        <f>O133/1000000</f>
        <v>0.028</v>
      </c>
      <c r="Q133" s="439"/>
    </row>
    <row r="134" spans="1:17" s="435" customFormat="1" ht="15.75" customHeight="1">
      <c r="A134" s="345"/>
      <c r="B134" s="348" t="s">
        <v>68</v>
      </c>
      <c r="C134" s="349"/>
      <c r="D134" s="39"/>
      <c r="E134" s="39"/>
      <c r="F134" s="355"/>
      <c r="G134" s="325"/>
      <c r="H134" s="326"/>
      <c r="I134" s="267"/>
      <c r="J134" s="267"/>
      <c r="K134" s="267"/>
      <c r="L134" s="325"/>
      <c r="M134" s="326"/>
      <c r="N134" s="326"/>
      <c r="O134" s="326"/>
      <c r="P134" s="326"/>
      <c r="Q134" s="439"/>
    </row>
    <row r="135" spans="1:17" s="435" customFormat="1" ht="15.75" customHeight="1">
      <c r="A135" s="345">
        <v>24</v>
      </c>
      <c r="B135" s="346" t="s">
        <v>69</v>
      </c>
      <c r="C135" s="349">
        <v>4902540</v>
      </c>
      <c r="D135" s="39" t="s">
        <v>12</v>
      </c>
      <c r="E135" s="40" t="s">
        <v>325</v>
      </c>
      <c r="F135" s="355">
        <v>-100</v>
      </c>
      <c r="G135" s="325">
        <v>7541</v>
      </c>
      <c r="H135" s="326">
        <v>7524</v>
      </c>
      <c r="I135" s="267">
        <f>G135-H135</f>
        <v>17</v>
      </c>
      <c r="J135" s="267">
        <f>$F135*I135</f>
        <v>-1700</v>
      </c>
      <c r="K135" s="267">
        <f>J135/1000000</f>
        <v>-0.0017</v>
      </c>
      <c r="L135" s="325">
        <v>12256</v>
      </c>
      <c r="M135" s="326">
        <v>11908</v>
      </c>
      <c r="N135" s="326">
        <f>L135-M135</f>
        <v>348</v>
      </c>
      <c r="O135" s="326">
        <f>$F135*N135</f>
        <v>-34800</v>
      </c>
      <c r="P135" s="326">
        <f>O135/1000000</f>
        <v>-0.0348</v>
      </c>
      <c r="Q135" s="451"/>
    </row>
    <row r="136" spans="1:17" s="435" customFormat="1" ht="15.75" customHeight="1">
      <c r="A136" s="345">
        <v>25</v>
      </c>
      <c r="B136" s="346" t="s">
        <v>70</v>
      </c>
      <c r="C136" s="349">
        <v>4902520</v>
      </c>
      <c r="D136" s="39" t="s">
        <v>12</v>
      </c>
      <c r="E136" s="40" t="s">
        <v>325</v>
      </c>
      <c r="F136" s="349">
        <v>-100</v>
      </c>
      <c r="G136" s="325">
        <v>9398</v>
      </c>
      <c r="H136" s="326">
        <v>9342</v>
      </c>
      <c r="I136" s="267">
        <f>G136-H136</f>
        <v>56</v>
      </c>
      <c r="J136" s="267">
        <f>$F136*I136</f>
        <v>-5600</v>
      </c>
      <c r="K136" s="267">
        <f>J136/1000000</f>
        <v>-0.0056</v>
      </c>
      <c r="L136" s="325">
        <v>2439</v>
      </c>
      <c r="M136" s="326">
        <v>2122</v>
      </c>
      <c r="N136" s="326">
        <f>L136-M136</f>
        <v>317</v>
      </c>
      <c r="O136" s="326">
        <f>$F136*N136</f>
        <v>-31700</v>
      </c>
      <c r="P136" s="326">
        <f>O136/1000000</f>
        <v>-0.0317</v>
      </c>
      <c r="Q136" s="663"/>
    </row>
    <row r="137" spans="1:17" s="435" customFormat="1" ht="15.75" customHeight="1">
      <c r="A137" s="325">
        <v>26</v>
      </c>
      <c r="B137" s="775" t="s">
        <v>71</v>
      </c>
      <c r="C137" s="349">
        <v>4902536</v>
      </c>
      <c r="D137" s="39" t="s">
        <v>12</v>
      </c>
      <c r="E137" s="40" t="s">
        <v>325</v>
      </c>
      <c r="F137" s="349">
        <v>-100</v>
      </c>
      <c r="G137" s="325">
        <v>28720</v>
      </c>
      <c r="H137" s="326">
        <v>28669</v>
      </c>
      <c r="I137" s="326">
        <f>G137-H137</f>
        <v>51</v>
      </c>
      <c r="J137" s="326">
        <f>$F137*I137</f>
        <v>-5100</v>
      </c>
      <c r="K137" s="326">
        <f>J137/1000000</f>
        <v>-0.0051</v>
      </c>
      <c r="L137" s="325">
        <v>8005</v>
      </c>
      <c r="M137" s="326">
        <v>7726</v>
      </c>
      <c r="N137" s="326">
        <f>L137-M137</f>
        <v>279</v>
      </c>
      <c r="O137" s="326">
        <f>$F137*N137</f>
        <v>-27900</v>
      </c>
      <c r="P137" s="326">
        <f>O137/1000000</f>
        <v>-0.0279</v>
      </c>
      <c r="Q137" s="663"/>
    </row>
    <row r="138" spans="2:17" s="435" customFormat="1" ht="15.75" customHeight="1">
      <c r="B138" s="776" t="s">
        <v>467</v>
      </c>
      <c r="C138" s="701"/>
      <c r="D138" s="744"/>
      <c r="E138" s="745"/>
      <c r="F138" s="701"/>
      <c r="G138" s="325"/>
      <c r="H138" s="326"/>
      <c r="I138" s="695"/>
      <c r="J138" s="695"/>
      <c r="K138" s="746"/>
      <c r="L138" s="325"/>
      <c r="M138" s="326"/>
      <c r="N138" s="695"/>
      <c r="O138" s="695"/>
      <c r="P138" s="698"/>
      <c r="Q138" s="469"/>
    </row>
    <row r="139" spans="1:17" s="435" customFormat="1" ht="15.75" customHeight="1">
      <c r="A139" s="700">
        <v>27</v>
      </c>
      <c r="B139" s="702" t="s">
        <v>458</v>
      </c>
      <c r="C139" s="701" t="s">
        <v>466</v>
      </c>
      <c r="D139" s="39" t="s">
        <v>464</v>
      </c>
      <c r="E139" s="40" t="s">
        <v>325</v>
      </c>
      <c r="F139" s="701">
        <v>1</v>
      </c>
      <c r="G139" s="266">
        <v>15230</v>
      </c>
      <c r="H139" s="267">
        <v>15220</v>
      </c>
      <c r="I139" s="695">
        <f>G139-H139</f>
        <v>10</v>
      </c>
      <c r="J139" s="695">
        <f>$F139*I139</f>
        <v>10</v>
      </c>
      <c r="K139" s="815">
        <f>J139/1000000</f>
        <v>1E-05</v>
      </c>
      <c r="L139" s="266">
        <v>19670</v>
      </c>
      <c r="M139" s="267">
        <v>15630</v>
      </c>
      <c r="N139" s="695">
        <f>L139-M139</f>
        <v>4040</v>
      </c>
      <c r="O139" s="695">
        <f>$F139*N139</f>
        <v>4040</v>
      </c>
      <c r="P139" s="698">
        <f>O139/1000000</f>
        <v>0.00404</v>
      </c>
      <c r="Q139" s="817"/>
    </row>
    <row r="140" spans="1:17" s="435" customFormat="1" ht="15.75" customHeight="1">
      <c r="A140" s="700">
        <v>28</v>
      </c>
      <c r="B140" s="702" t="s">
        <v>459</v>
      </c>
      <c r="C140" s="701" t="s">
        <v>463</v>
      </c>
      <c r="D140" s="39" t="s">
        <v>464</v>
      </c>
      <c r="E140" s="40" t="s">
        <v>325</v>
      </c>
      <c r="F140" s="701">
        <v>1</v>
      </c>
      <c r="G140" s="266">
        <v>5510</v>
      </c>
      <c r="H140" s="267">
        <v>5080</v>
      </c>
      <c r="I140" s="695">
        <f>G140-H140</f>
        <v>430</v>
      </c>
      <c r="J140" s="695">
        <f>$F140*I140</f>
        <v>430</v>
      </c>
      <c r="K140" s="815">
        <f>J140/1000000</f>
        <v>0.00043</v>
      </c>
      <c r="L140" s="266">
        <v>64710</v>
      </c>
      <c r="M140" s="267">
        <v>57440</v>
      </c>
      <c r="N140" s="695">
        <f>L140-M140</f>
        <v>7270</v>
      </c>
      <c r="O140" s="695">
        <f>$F140*N140</f>
        <v>7270</v>
      </c>
      <c r="P140" s="698">
        <f>O140/1000000</f>
        <v>0.00727</v>
      </c>
      <c r="Q140" s="817"/>
    </row>
    <row r="141" spans="1:17" s="435" customFormat="1" ht="15.75" customHeight="1">
      <c r="A141" s="700">
        <v>29</v>
      </c>
      <c r="B141" s="702" t="s">
        <v>460</v>
      </c>
      <c r="C141" s="701" t="s">
        <v>465</v>
      </c>
      <c r="D141" s="39" t="s">
        <v>464</v>
      </c>
      <c r="E141" s="40" t="s">
        <v>325</v>
      </c>
      <c r="F141" s="701">
        <v>1</v>
      </c>
      <c r="G141" s="266">
        <v>30100</v>
      </c>
      <c r="H141" s="267">
        <v>24500</v>
      </c>
      <c r="I141" s="695">
        <f>G141-H141</f>
        <v>5600</v>
      </c>
      <c r="J141" s="695">
        <f>$F141*I141</f>
        <v>5600</v>
      </c>
      <c r="K141" s="815">
        <f>J141/1000000</f>
        <v>0.0056</v>
      </c>
      <c r="L141" s="266">
        <v>245600</v>
      </c>
      <c r="M141" s="267">
        <v>198800</v>
      </c>
      <c r="N141" s="695">
        <f>L141-M141</f>
        <v>46800</v>
      </c>
      <c r="O141" s="695">
        <f>$F141*N141</f>
        <v>46800</v>
      </c>
      <c r="P141" s="698">
        <f>O141/1000000</f>
        <v>0.0468</v>
      </c>
      <c r="Q141" s="817"/>
    </row>
    <row r="142" spans="1:17" s="435" customFormat="1" ht="15.75" customHeight="1">
      <c r="A142" s="700"/>
      <c r="B142" s="702"/>
      <c r="C142" s="701"/>
      <c r="D142" s="744"/>
      <c r="E142" s="745"/>
      <c r="F142" s="701"/>
      <c r="G142" s="700"/>
      <c r="H142" s="54"/>
      <c r="I142" s="695"/>
      <c r="J142" s="695"/>
      <c r="K142" s="746"/>
      <c r="L142" s="700"/>
      <c r="M142" s="54"/>
      <c r="N142" s="695"/>
      <c r="O142" s="695"/>
      <c r="P142" s="698"/>
      <c r="Q142" s="700"/>
    </row>
    <row r="143" spans="4:17" ht="16.5">
      <c r="D143" s="20"/>
      <c r="G143" s="325"/>
      <c r="K143" s="397">
        <f>SUM(K102:K142)</f>
        <v>0.61547334</v>
      </c>
      <c r="L143" s="325"/>
      <c r="M143" s="50"/>
      <c r="N143" s="50"/>
      <c r="O143" s="50"/>
      <c r="P143" s="375">
        <f>SUM(P102:P142)</f>
        <v>0.5604769300000001</v>
      </c>
      <c r="Q143" s="325"/>
    </row>
    <row r="144" spans="7:17" ht="15.75" thickBot="1">
      <c r="G144" s="437"/>
      <c r="K144" s="50"/>
      <c r="L144" s="437"/>
      <c r="M144" s="50"/>
      <c r="N144" s="50"/>
      <c r="O144" s="50"/>
      <c r="P144" s="50"/>
      <c r="Q144" s="437"/>
    </row>
    <row r="145" spans="11:16" ht="15" thickTop="1">
      <c r="K145" s="50"/>
      <c r="L145" s="50"/>
      <c r="M145" s="50"/>
      <c r="N145" s="50"/>
      <c r="O145" s="50"/>
      <c r="P145" s="50"/>
    </row>
    <row r="146" spans="17:18" ht="12.75">
      <c r="Q146" s="384" t="str">
        <f>NDPL!Q1</f>
        <v>MAY-2020</v>
      </c>
      <c r="R146" s="246"/>
    </row>
    <row r="147" ht="13.5" thickBot="1"/>
    <row r="148" spans="1:17" ht="44.25" customHeight="1">
      <c r="A148" s="319"/>
      <c r="B148" s="317" t="s">
        <v>138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9.5" customHeight="1">
      <c r="A149" s="226"/>
      <c r="B149" s="272" t="s">
        <v>139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8"/>
    </row>
    <row r="150" spans="1:17" ht="19.5" customHeight="1">
      <c r="A150" s="226"/>
      <c r="B150" s="268" t="s">
        <v>230</v>
      </c>
      <c r="C150" s="17"/>
      <c r="D150" s="17"/>
      <c r="E150" s="17"/>
      <c r="F150" s="17"/>
      <c r="G150" s="17"/>
      <c r="H150" s="17"/>
      <c r="I150" s="17"/>
      <c r="J150" s="17"/>
      <c r="K150" s="195">
        <f>K61</f>
        <v>-4.31584126</v>
      </c>
      <c r="L150" s="195"/>
      <c r="M150" s="195"/>
      <c r="N150" s="195"/>
      <c r="O150" s="195"/>
      <c r="P150" s="195">
        <f>P61</f>
        <v>-1.0292696499999998</v>
      </c>
      <c r="Q150" s="48"/>
    </row>
    <row r="151" spans="1:17" ht="19.5" customHeight="1">
      <c r="A151" s="226"/>
      <c r="B151" s="268" t="s">
        <v>231</v>
      </c>
      <c r="C151" s="17"/>
      <c r="D151" s="17"/>
      <c r="E151" s="17"/>
      <c r="F151" s="17"/>
      <c r="G151" s="17"/>
      <c r="H151" s="17"/>
      <c r="I151" s="17"/>
      <c r="J151" s="17"/>
      <c r="K151" s="398">
        <f>K143</f>
        <v>0.61547334</v>
      </c>
      <c r="L151" s="195"/>
      <c r="M151" s="195"/>
      <c r="N151" s="195"/>
      <c r="O151" s="195"/>
      <c r="P151" s="195">
        <f>P143</f>
        <v>0.5604769300000001</v>
      </c>
      <c r="Q151" s="48"/>
    </row>
    <row r="152" spans="1:17" ht="19.5" customHeight="1">
      <c r="A152" s="226"/>
      <c r="B152" s="268" t="s">
        <v>140</v>
      </c>
      <c r="C152" s="17"/>
      <c r="D152" s="17"/>
      <c r="E152" s="17"/>
      <c r="F152" s="17"/>
      <c r="G152" s="17"/>
      <c r="H152" s="17"/>
      <c r="I152" s="17"/>
      <c r="J152" s="17"/>
      <c r="K152" s="398">
        <f>'ROHTAK ROAD'!K45</f>
        <v>-0.33963750000000004</v>
      </c>
      <c r="L152" s="195"/>
      <c r="M152" s="195"/>
      <c r="N152" s="195"/>
      <c r="O152" s="195"/>
      <c r="P152" s="398">
        <f>'ROHTAK ROAD'!P45</f>
        <v>-0.0088375</v>
      </c>
      <c r="Q152" s="48"/>
    </row>
    <row r="153" spans="1:17" ht="19.5" customHeight="1">
      <c r="A153" s="226"/>
      <c r="B153" s="268" t="s">
        <v>141</v>
      </c>
      <c r="C153" s="17"/>
      <c r="D153" s="17"/>
      <c r="E153" s="17"/>
      <c r="F153" s="17"/>
      <c r="G153" s="17"/>
      <c r="H153" s="17"/>
      <c r="I153" s="17"/>
      <c r="J153" s="17"/>
      <c r="K153" s="398">
        <f>SUM(K150:K152)</f>
        <v>-4.04000542</v>
      </c>
      <c r="L153" s="195"/>
      <c r="M153" s="195"/>
      <c r="N153" s="195"/>
      <c r="O153" s="195"/>
      <c r="P153" s="398">
        <f>SUM(P150:P152)</f>
        <v>-0.4776302199999997</v>
      </c>
      <c r="Q153" s="48"/>
    </row>
    <row r="154" spans="1:17" ht="19.5" customHeight="1">
      <c r="A154" s="226"/>
      <c r="B154" s="272" t="s">
        <v>142</v>
      </c>
      <c r="C154" s="17"/>
      <c r="D154" s="17"/>
      <c r="E154" s="17"/>
      <c r="F154" s="17"/>
      <c r="G154" s="17"/>
      <c r="H154" s="17"/>
      <c r="I154" s="17"/>
      <c r="J154" s="17"/>
      <c r="K154" s="195"/>
      <c r="L154" s="195"/>
      <c r="M154" s="195"/>
      <c r="N154" s="195"/>
      <c r="O154" s="195"/>
      <c r="P154" s="195"/>
      <c r="Q154" s="48"/>
    </row>
    <row r="155" spans="1:17" ht="19.5" customHeight="1">
      <c r="A155" s="226"/>
      <c r="B155" s="268" t="s">
        <v>232</v>
      </c>
      <c r="C155" s="17"/>
      <c r="D155" s="17"/>
      <c r="E155" s="17"/>
      <c r="F155" s="17"/>
      <c r="G155" s="17"/>
      <c r="H155" s="17"/>
      <c r="I155" s="17"/>
      <c r="J155" s="17"/>
      <c r="K155" s="195">
        <f>K94</f>
        <v>-3.4859999999999998</v>
      </c>
      <c r="L155" s="195"/>
      <c r="M155" s="195"/>
      <c r="N155" s="195"/>
      <c r="O155" s="195"/>
      <c r="P155" s="195">
        <f>P94</f>
        <v>0.8350000000000001</v>
      </c>
      <c r="Q155" s="48"/>
    </row>
    <row r="156" spans="1:17" ht="19.5" customHeight="1" thickBot="1">
      <c r="A156" s="227"/>
      <c r="B156" s="318" t="s">
        <v>143</v>
      </c>
      <c r="C156" s="49"/>
      <c r="D156" s="49"/>
      <c r="E156" s="49"/>
      <c r="F156" s="49"/>
      <c r="G156" s="49"/>
      <c r="H156" s="49"/>
      <c r="I156" s="49"/>
      <c r="J156" s="49"/>
      <c r="K156" s="399">
        <f>SUM(K153:K155)</f>
        <v>-7.52600542</v>
      </c>
      <c r="L156" s="193"/>
      <c r="M156" s="193"/>
      <c r="N156" s="193"/>
      <c r="O156" s="193"/>
      <c r="P156" s="192">
        <f>SUM(P153:P155)</f>
        <v>0.35736978000000036</v>
      </c>
      <c r="Q156" s="194"/>
    </row>
    <row r="157" ht="12.75">
      <c r="A157" s="226"/>
    </row>
    <row r="158" ht="12.75">
      <c r="A158" s="226"/>
    </row>
    <row r="159" ht="12.75">
      <c r="A159" s="226"/>
    </row>
    <row r="160" ht="13.5" thickBot="1">
      <c r="A160" s="227"/>
    </row>
    <row r="161" spans="1:17" ht="12.75">
      <c r="A161" s="220"/>
      <c r="B161" s="221"/>
      <c r="C161" s="221"/>
      <c r="D161" s="221"/>
      <c r="E161" s="221"/>
      <c r="F161" s="221"/>
      <c r="G161" s="221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23.25">
      <c r="A162" s="228" t="s">
        <v>306</v>
      </c>
      <c r="B162" s="212"/>
      <c r="C162" s="212"/>
      <c r="D162" s="212"/>
      <c r="E162" s="212"/>
      <c r="F162" s="212"/>
      <c r="G162" s="212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2"/>
      <c r="B163" s="212"/>
      <c r="C163" s="212"/>
      <c r="D163" s="212"/>
      <c r="E163" s="212"/>
      <c r="F163" s="212"/>
      <c r="G163" s="212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2.75">
      <c r="A164" s="223"/>
      <c r="B164" s="224"/>
      <c r="C164" s="224"/>
      <c r="D164" s="224"/>
      <c r="E164" s="224"/>
      <c r="F164" s="224"/>
      <c r="G164" s="224"/>
      <c r="H164" s="17"/>
      <c r="I164" s="17"/>
      <c r="J164" s="17"/>
      <c r="K164" s="238" t="s">
        <v>318</v>
      </c>
      <c r="L164" s="17"/>
      <c r="M164" s="17"/>
      <c r="N164" s="17"/>
      <c r="O164" s="17"/>
      <c r="P164" s="238" t="s">
        <v>319</v>
      </c>
      <c r="Q164" s="48"/>
    </row>
    <row r="165" spans="1:17" ht="12.75">
      <c r="A165" s="225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5"/>
      <c r="B166" s="127"/>
      <c r="C166" s="127"/>
      <c r="D166" s="127"/>
      <c r="E166" s="127"/>
      <c r="F166" s="127"/>
      <c r="G166" s="12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8">
      <c r="A167" s="229" t="s">
        <v>309</v>
      </c>
      <c r="B167" s="213"/>
      <c r="C167" s="213"/>
      <c r="D167" s="214"/>
      <c r="E167" s="214"/>
      <c r="F167" s="215"/>
      <c r="G167" s="214"/>
      <c r="H167" s="17"/>
      <c r="I167" s="17"/>
      <c r="J167" s="17"/>
      <c r="K167" s="376">
        <f>K156</f>
        <v>-7.52600542</v>
      </c>
      <c r="L167" s="214" t="s">
        <v>307</v>
      </c>
      <c r="M167" s="17"/>
      <c r="N167" s="17"/>
      <c r="O167" s="17"/>
      <c r="P167" s="376">
        <f>P156</f>
        <v>0.35736978000000036</v>
      </c>
      <c r="Q167" s="235" t="s">
        <v>307</v>
      </c>
    </row>
    <row r="168" spans="1:17" ht="18">
      <c r="A168" s="230"/>
      <c r="B168" s="216"/>
      <c r="C168" s="216"/>
      <c r="D168" s="212"/>
      <c r="E168" s="212"/>
      <c r="F168" s="217"/>
      <c r="G168" s="212"/>
      <c r="H168" s="17"/>
      <c r="I168" s="17"/>
      <c r="J168" s="17"/>
      <c r="K168" s="377"/>
      <c r="L168" s="212"/>
      <c r="M168" s="17"/>
      <c r="N168" s="17"/>
      <c r="O168" s="17"/>
      <c r="P168" s="377"/>
      <c r="Q168" s="236"/>
    </row>
    <row r="169" spans="1:17" ht="18">
      <c r="A169" s="231" t="s">
        <v>308</v>
      </c>
      <c r="B169" s="218"/>
      <c r="C169" s="44"/>
      <c r="D169" s="212"/>
      <c r="E169" s="212"/>
      <c r="F169" s="219"/>
      <c r="G169" s="214"/>
      <c r="H169" s="17"/>
      <c r="I169" s="17"/>
      <c r="J169" s="17"/>
      <c r="K169" s="377">
        <f>'STEPPED UP GENCO'!K42</f>
        <v>-4.2348628212</v>
      </c>
      <c r="L169" s="214" t="s">
        <v>307</v>
      </c>
      <c r="M169" s="17"/>
      <c r="N169" s="17"/>
      <c r="O169" s="17"/>
      <c r="P169" s="377">
        <f>'STEPPED UP GENCO'!P42</f>
        <v>-0.04847446559999993</v>
      </c>
      <c r="Q169" s="235" t="s">
        <v>307</v>
      </c>
    </row>
    <row r="170" spans="1:17" ht="12.75">
      <c r="A170" s="22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12.75">
      <c r="A172" s="22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20.25">
      <c r="A173" s="226"/>
      <c r="B173" s="17"/>
      <c r="C173" s="17"/>
      <c r="D173" s="17"/>
      <c r="E173" s="17"/>
      <c r="F173" s="17"/>
      <c r="G173" s="17"/>
      <c r="H173" s="213"/>
      <c r="I173" s="213"/>
      <c r="J173" s="232" t="s">
        <v>310</v>
      </c>
      <c r="K173" s="336">
        <f>SUM(K167:K172)</f>
        <v>-11.7608682412</v>
      </c>
      <c r="L173" s="232" t="s">
        <v>307</v>
      </c>
      <c r="M173" s="127"/>
      <c r="N173" s="17"/>
      <c r="O173" s="17"/>
      <c r="P173" s="336">
        <f>SUM(P167:P172)</f>
        <v>0.3088953144000004</v>
      </c>
      <c r="Q173" s="356" t="s">
        <v>307</v>
      </c>
    </row>
    <row r="174" spans="1:17" ht="13.5" thickBot="1">
      <c r="A174" s="22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1" max="255" man="1"/>
    <brk id="96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85" zoomScaleNormal="70" zoomScaleSheetLayoutView="85" workbookViewId="0" topLeftCell="A184">
      <selection activeCell="C135" sqref="C135"/>
    </sheetView>
  </sheetViews>
  <sheetFormatPr defaultColWidth="9.140625" defaultRowHeight="12.75"/>
  <cols>
    <col min="1" max="1" width="7.421875" style="435" customWidth="1"/>
    <col min="2" max="2" width="29.57421875" style="435" customWidth="1"/>
    <col min="3" max="3" width="13.28125" style="435" customWidth="1"/>
    <col min="4" max="4" width="9.00390625" style="435" customWidth="1"/>
    <col min="5" max="5" width="16.57421875" style="435" customWidth="1"/>
    <col min="6" max="6" width="10.8515625" style="435" customWidth="1"/>
    <col min="7" max="7" width="14.00390625" style="435" customWidth="1"/>
    <col min="8" max="8" width="13.421875" style="435" customWidth="1"/>
    <col min="9" max="9" width="11.8515625" style="435" customWidth="1"/>
    <col min="10" max="10" width="16.28125" style="435" customWidth="1"/>
    <col min="11" max="11" width="15.7109375" style="435" customWidth="1"/>
    <col min="12" max="12" width="13.421875" style="435" customWidth="1"/>
    <col min="13" max="13" width="16.28125" style="435" customWidth="1"/>
    <col min="14" max="14" width="12.140625" style="435" customWidth="1"/>
    <col min="15" max="15" width="15.28125" style="435" customWidth="1"/>
    <col min="16" max="16" width="16.28125" style="435" customWidth="1"/>
    <col min="17" max="17" width="29.421875" style="435" customWidth="1"/>
    <col min="18" max="19" width="9.140625" style="435" hidden="1" customWidth="1"/>
    <col min="20" max="16384" width="9.140625" style="435" customWidth="1"/>
  </cols>
  <sheetData>
    <row r="1" spans="1:17" s="89" customFormat="1" ht="11.25" customHeight="1">
      <c r="A1" s="15" t="s">
        <v>218</v>
      </c>
      <c r="P1" s="783" t="str">
        <f>NDPL!$Q$1</f>
        <v>MAY-2020</v>
      </c>
      <c r="Q1" s="783"/>
    </row>
    <row r="2" s="89" customFormat="1" ht="11.25" customHeight="1">
      <c r="A2" s="15" t="s">
        <v>219</v>
      </c>
    </row>
    <row r="3" s="89" customFormat="1" ht="11.25" customHeight="1">
      <c r="A3" s="15" t="s">
        <v>144</v>
      </c>
    </row>
    <row r="4" spans="1:16" s="89" customFormat="1" ht="11.25" customHeight="1" thickBot="1">
      <c r="A4" s="784" t="s">
        <v>179</v>
      </c>
      <c r="G4" s="93"/>
      <c r="H4" s="93"/>
      <c r="I4" s="781" t="s">
        <v>374</v>
      </c>
      <c r="J4" s="93"/>
      <c r="K4" s="93"/>
      <c r="L4" s="93"/>
      <c r="M4" s="93"/>
      <c r="N4" s="781" t="s">
        <v>375</v>
      </c>
      <c r="O4" s="93"/>
      <c r="P4" s="93"/>
    </row>
    <row r="5" spans="1:17" ht="36.75" customHeight="1" thickBot="1" thickTop="1">
      <c r="A5" s="493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31/05/2020</v>
      </c>
      <c r="H5" s="495" t="str">
        <f>NDPL!H5</f>
        <v>INTIAL READING 01/05/2020</v>
      </c>
      <c r="I5" s="495" t="s">
        <v>4</v>
      </c>
      <c r="J5" s="495" t="s">
        <v>5</v>
      </c>
      <c r="K5" s="495" t="s">
        <v>6</v>
      </c>
      <c r="L5" s="493" t="str">
        <f>NDPL!G5</f>
        <v>FINAL READING 31/05/2020</v>
      </c>
      <c r="M5" s="495" t="str">
        <f>NDPL!H5</f>
        <v>INTIAL READING 01/05/2020</v>
      </c>
      <c r="N5" s="495" t="s">
        <v>4</v>
      </c>
      <c r="O5" s="495" t="s">
        <v>5</v>
      </c>
      <c r="P5" s="495" t="s">
        <v>6</v>
      </c>
      <c r="Q5" s="517" t="s">
        <v>288</v>
      </c>
    </row>
    <row r="6" ht="2.25" customHeight="1" hidden="1" thickBot="1" thickTop="1"/>
    <row r="7" spans="1:17" ht="16.5" customHeight="1" thickTop="1">
      <c r="A7" s="269"/>
      <c r="B7" s="270" t="s">
        <v>145</v>
      </c>
      <c r="C7" s="271"/>
      <c r="D7" s="35"/>
      <c r="E7" s="35"/>
      <c r="F7" s="35"/>
      <c r="G7" s="28"/>
      <c r="H7" s="447"/>
      <c r="I7" s="447"/>
      <c r="J7" s="447"/>
      <c r="K7" s="447"/>
      <c r="L7" s="448"/>
      <c r="M7" s="447"/>
      <c r="N7" s="447"/>
      <c r="O7" s="447"/>
      <c r="P7" s="447"/>
      <c r="Q7" s="523"/>
    </row>
    <row r="8" spans="1:17" ht="16.5" customHeight="1">
      <c r="A8" s="258">
        <v>1</v>
      </c>
      <c r="B8" s="297" t="s">
        <v>146</v>
      </c>
      <c r="C8" s="298">
        <v>4865170</v>
      </c>
      <c r="D8" s="121" t="s">
        <v>12</v>
      </c>
      <c r="E8" s="93" t="s">
        <v>325</v>
      </c>
      <c r="F8" s="305">
        <v>5000</v>
      </c>
      <c r="G8" s="325">
        <v>998927</v>
      </c>
      <c r="H8" s="326">
        <v>998931</v>
      </c>
      <c r="I8" s="307">
        <f aca="true" t="shared" si="0" ref="I8:I15">G8-H8</f>
        <v>-4</v>
      </c>
      <c r="J8" s="307">
        <f aca="true" t="shared" si="1" ref="J8:J15">$F8*I8</f>
        <v>-20000</v>
      </c>
      <c r="K8" s="307">
        <f aca="true" t="shared" si="2" ref="K8:K15">J8/1000000</f>
        <v>-0.02</v>
      </c>
      <c r="L8" s="325">
        <v>998787</v>
      </c>
      <c r="M8" s="326">
        <v>998816</v>
      </c>
      <c r="N8" s="307">
        <f aca="true" t="shared" si="3" ref="N8:N15">L8-M8</f>
        <v>-29</v>
      </c>
      <c r="O8" s="307">
        <f aca="true" t="shared" si="4" ref="O8:O15">$F8*N8</f>
        <v>-145000</v>
      </c>
      <c r="P8" s="307">
        <f aca="true" t="shared" si="5" ref="P8:P15">O8/1000000</f>
        <v>-0.145</v>
      </c>
      <c r="Q8" s="451"/>
    </row>
    <row r="9" spans="1:17" ht="16.5" customHeight="1">
      <c r="A9" s="258">
        <v>2</v>
      </c>
      <c r="B9" s="297" t="s">
        <v>147</v>
      </c>
      <c r="C9" s="298">
        <v>4865095</v>
      </c>
      <c r="D9" s="121" t="s">
        <v>12</v>
      </c>
      <c r="E9" s="93" t="s">
        <v>325</v>
      </c>
      <c r="F9" s="305">
        <v>1333.33</v>
      </c>
      <c r="G9" s="325">
        <v>980268</v>
      </c>
      <c r="H9" s="326">
        <v>980270</v>
      </c>
      <c r="I9" s="307">
        <f t="shared" si="0"/>
        <v>-2</v>
      </c>
      <c r="J9" s="307">
        <f t="shared" si="1"/>
        <v>-2666.66</v>
      </c>
      <c r="K9" s="307">
        <f t="shared" si="2"/>
        <v>-0.00266666</v>
      </c>
      <c r="L9" s="325">
        <v>670532</v>
      </c>
      <c r="M9" s="326">
        <v>670443</v>
      </c>
      <c r="N9" s="307">
        <f t="shared" si="3"/>
        <v>89</v>
      </c>
      <c r="O9" s="307">
        <f t="shared" si="4"/>
        <v>118666.37</v>
      </c>
      <c r="P9" s="449">
        <f t="shared" si="5"/>
        <v>0.11866637</v>
      </c>
      <c r="Q9" s="457"/>
    </row>
    <row r="10" spans="1:17" ht="16.5" customHeight="1">
      <c r="A10" s="258">
        <v>3</v>
      </c>
      <c r="B10" s="297" t="s">
        <v>148</v>
      </c>
      <c r="C10" s="298">
        <v>4864812</v>
      </c>
      <c r="D10" s="121" t="s">
        <v>12</v>
      </c>
      <c r="E10" s="93" t="s">
        <v>325</v>
      </c>
      <c r="F10" s="305">
        <v>200</v>
      </c>
      <c r="G10" s="325">
        <v>990235</v>
      </c>
      <c r="H10" s="326">
        <v>990263</v>
      </c>
      <c r="I10" s="307">
        <f>G10-H10</f>
        <v>-28</v>
      </c>
      <c r="J10" s="307">
        <f>$F10*I10</f>
        <v>-5600</v>
      </c>
      <c r="K10" s="307">
        <f>J10/1000000</f>
        <v>-0.0056</v>
      </c>
      <c r="L10" s="325">
        <v>1336</v>
      </c>
      <c r="M10" s="326">
        <v>1689</v>
      </c>
      <c r="N10" s="307">
        <f>L10-M10</f>
        <v>-353</v>
      </c>
      <c r="O10" s="307">
        <f>$F10*N10</f>
        <v>-70600</v>
      </c>
      <c r="P10" s="307">
        <f>O10/1000000</f>
        <v>-0.0706</v>
      </c>
      <c r="Q10" s="452"/>
    </row>
    <row r="11" spans="1:17" ht="16.5" customHeight="1">
      <c r="A11" s="258">
        <v>4</v>
      </c>
      <c r="B11" s="297" t="s">
        <v>149</v>
      </c>
      <c r="C11" s="298">
        <v>4865127</v>
      </c>
      <c r="D11" s="121" t="s">
        <v>12</v>
      </c>
      <c r="E11" s="93" t="s">
        <v>325</v>
      </c>
      <c r="F11" s="305">
        <v>1333.33</v>
      </c>
      <c r="G11" s="325">
        <v>999829</v>
      </c>
      <c r="H11" s="326">
        <v>999829</v>
      </c>
      <c r="I11" s="307">
        <f t="shared" si="0"/>
        <v>0</v>
      </c>
      <c r="J11" s="307">
        <f t="shared" si="1"/>
        <v>0</v>
      </c>
      <c r="K11" s="307">
        <f t="shared" si="2"/>
        <v>0</v>
      </c>
      <c r="L11" s="325">
        <v>999750</v>
      </c>
      <c r="M11" s="326">
        <v>999748</v>
      </c>
      <c r="N11" s="307">
        <f t="shared" si="3"/>
        <v>2</v>
      </c>
      <c r="O11" s="307">
        <f t="shared" si="4"/>
        <v>2666.66</v>
      </c>
      <c r="P11" s="307">
        <f t="shared" si="5"/>
        <v>0.00266666</v>
      </c>
      <c r="Q11" s="813"/>
    </row>
    <row r="12" spans="1:17" ht="16.5" customHeight="1">
      <c r="A12" s="258">
        <v>5</v>
      </c>
      <c r="B12" s="297" t="s">
        <v>150</v>
      </c>
      <c r="C12" s="298">
        <v>4865177</v>
      </c>
      <c r="D12" s="121" t="s">
        <v>12</v>
      </c>
      <c r="E12" s="93" t="s">
        <v>325</v>
      </c>
      <c r="F12" s="305">
        <v>1500</v>
      </c>
      <c r="G12" s="325">
        <v>998875</v>
      </c>
      <c r="H12" s="326">
        <v>998867</v>
      </c>
      <c r="I12" s="307">
        <f t="shared" si="0"/>
        <v>8</v>
      </c>
      <c r="J12" s="307">
        <f t="shared" si="1"/>
        <v>12000</v>
      </c>
      <c r="K12" s="307">
        <f t="shared" si="2"/>
        <v>0.012</v>
      </c>
      <c r="L12" s="325">
        <v>999977</v>
      </c>
      <c r="M12" s="326">
        <v>999945</v>
      </c>
      <c r="N12" s="307">
        <f t="shared" si="3"/>
        <v>32</v>
      </c>
      <c r="O12" s="307">
        <f t="shared" si="4"/>
        <v>48000</v>
      </c>
      <c r="P12" s="307">
        <f t="shared" si="5"/>
        <v>0.048</v>
      </c>
      <c r="Q12" s="761"/>
    </row>
    <row r="13" spans="1:17" ht="16.5" customHeight="1">
      <c r="A13" s="258">
        <v>6</v>
      </c>
      <c r="B13" s="297" t="s">
        <v>151</v>
      </c>
      <c r="C13" s="298">
        <v>4865111</v>
      </c>
      <c r="D13" s="121" t="s">
        <v>12</v>
      </c>
      <c r="E13" s="93" t="s">
        <v>325</v>
      </c>
      <c r="F13" s="305">
        <v>100</v>
      </c>
      <c r="G13" s="325">
        <v>15930</v>
      </c>
      <c r="H13" s="326">
        <v>15947</v>
      </c>
      <c r="I13" s="307">
        <f>G13-H13</f>
        <v>-17</v>
      </c>
      <c r="J13" s="307">
        <f t="shared" si="1"/>
        <v>-1700</v>
      </c>
      <c r="K13" s="307">
        <f t="shared" si="2"/>
        <v>-0.0017</v>
      </c>
      <c r="L13" s="325">
        <v>22009</v>
      </c>
      <c r="M13" s="326">
        <v>22234</v>
      </c>
      <c r="N13" s="307">
        <f>L13-M13</f>
        <v>-225</v>
      </c>
      <c r="O13" s="307">
        <f t="shared" si="4"/>
        <v>-22500</v>
      </c>
      <c r="P13" s="307">
        <f t="shared" si="5"/>
        <v>-0.0225</v>
      </c>
      <c r="Q13" s="452"/>
    </row>
    <row r="14" spans="1:17" ht="16.5" customHeight="1">
      <c r="A14" s="258">
        <v>7</v>
      </c>
      <c r="B14" s="297" t="s">
        <v>152</v>
      </c>
      <c r="C14" s="298">
        <v>4865140</v>
      </c>
      <c r="D14" s="121" t="s">
        <v>12</v>
      </c>
      <c r="E14" s="93" t="s">
        <v>325</v>
      </c>
      <c r="F14" s="305">
        <v>75</v>
      </c>
      <c r="G14" s="325">
        <v>629445</v>
      </c>
      <c r="H14" s="326">
        <v>629816</v>
      </c>
      <c r="I14" s="307">
        <f t="shared" si="0"/>
        <v>-371</v>
      </c>
      <c r="J14" s="307">
        <f t="shared" si="1"/>
        <v>-27825</v>
      </c>
      <c r="K14" s="307">
        <f t="shared" si="2"/>
        <v>-0.027825</v>
      </c>
      <c r="L14" s="325">
        <v>979543</v>
      </c>
      <c r="M14" s="326">
        <v>979401</v>
      </c>
      <c r="N14" s="307">
        <f t="shared" si="3"/>
        <v>142</v>
      </c>
      <c r="O14" s="307">
        <f t="shared" si="4"/>
        <v>10650</v>
      </c>
      <c r="P14" s="307">
        <f t="shared" si="5"/>
        <v>0.01065</v>
      </c>
      <c r="Q14" s="451"/>
    </row>
    <row r="15" spans="1:17" ht="16.5" customHeight="1">
      <c r="A15" s="258">
        <v>8</v>
      </c>
      <c r="B15" s="715" t="s">
        <v>153</v>
      </c>
      <c r="C15" s="298">
        <v>4865134</v>
      </c>
      <c r="D15" s="121" t="s">
        <v>12</v>
      </c>
      <c r="E15" s="93" t="s">
        <v>325</v>
      </c>
      <c r="F15" s="305">
        <v>75</v>
      </c>
      <c r="G15" s="325">
        <v>979029</v>
      </c>
      <c r="H15" s="326">
        <v>979225</v>
      </c>
      <c r="I15" s="307">
        <f t="shared" si="0"/>
        <v>-196</v>
      </c>
      <c r="J15" s="307">
        <f t="shared" si="1"/>
        <v>-14700</v>
      </c>
      <c r="K15" s="307">
        <f t="shared" si="2"/>
        <v>-0.0147</v>
      </c>
      <c r="L15" s="325">
        <v>17415</v>
      </c>
      <c r="M15" s="326">
        <v>17889</v>
      </c>
      <c r="N15" s="307">
        <f t="shared" si="3"/>
        <v>-474</v>
      </c>
      <c r="O15" s="307">
        <f t="shared" si="4"/>
        <v>-35550</v>
      </c>
      <c r="P15" s="307">
        <f t="shared" si="5"/>
        <v>-0.03555</v>
      </c>
      <c r="Q15" s="452"/>
    </row>
    <row r="16" spans="1:17" ht="16.5" customHeight="1">
      <c r="A16" s="258">
        <v>9</v>
      </c>
      <c r="B16" s="297" t="s">
        <v>154</v>
      </c>
      <c r="C16" s="298">
        <v>4865183</v>
      </c>
      <c r="D16" s="121" t="s">
        <v>12</v>
      </c>
      <c r="E16" s="93" t="s">
        <v>325</v>
      </c>
      <c r="F16" s="305">
        <v>900</v>
      </c>
      <c r="G16" s="325">
        <v>998989</v>
      </c>
      <c r="H16" s="326">
        <v>998994</v>
      </c>
      <c r="I16" s="307">
        <f>G16-H16</f>
        <v>-5</v>
      </c>
      <c r="J16" s="307">
        <f>$F16*I16</f>
        <v>-4500</v>
      </c>
      <c r="K16" s="307">
        <f>J16/1000000</f>
        <v>-0.0045</v>
      </c>
      <c r="L16" s="325">
        <v>999849</v>
      </c>
      <c r="M16" s="326">
        <v>999851</v>
      </c>
      <c r="N16" s="307">
        <f>L16-M16</f>
        <v>-2</v>
      </c>
      <c r="O16" s="307">
        <f>$F16*N16</f>
        <v>-1800</v>
      </c>
      <c r="P16" s="307">
        <f>O16/1000000</f>
        <v>-0.0018</v>
      </c>
      <c r="Q16" s="457"/>
    </row>
    <row r="17" spans="1:17" ht="16.5" customHeight="1">
      <c r="A17" s="258">
        <v>10</v>
      </c>
      <c r="B17" s="297" t="s">
        <v>454</v>
      </c>
      <c r="C17" s="298">
        <v>4865130</v>
      </c>
      <c r="D17" s="121" t="s">
        <v>12</v>
      </c>
      <c r="E17" s="93" t="s">
        <v>325</v>
      </c>
      <c r="F17" s="305">
        <v>100</v>
      </c>
      <c r="G17" s="325">
        <v>995774</v>
      </c>
      <c r="H17" s="326">
        <v>995812</v>
      </c>
      <c r="I17" s="307">
        <f>G17-H17</f>
        <v>-38</v>
      </c>
      <c r="J17" s="307">
        <f>$F17*I17</f>
        <v>-3800</v>
      </c>
      <c r="K17" s="307">
        <f>J17/1000000</f>
        <v>-0.0038</v>
      </c>
      <c r="L17" s="325">
        <v>265195</v>
      </c>
      <c r="M17" s="326">
        <v>265336</v>
      </c>
      <c r="N17" s="307">
        <f>L17-M17</f>
        <v>-141</v>
      </c>
      <c r="O17" s="307">
        <f>$F17*N17</f>
        <v>-14100</v>
      </c>
      <c r="P17" s="307">
        <f>O17/1000000</f>
        <v>-0.0141</v>
      </c>
      <c r="Q17" s="457"/>
    </row>
    <row r="18" spans="1:17" ht="16.5" customHeight="1">
      <c r="A18" s="258"/>
      <c r="B18" s="299" t="s">
        <v>155</v>
      </c>
      <c r="C18" s="298"/>
      <c r="D18" s="121"/>
      <c r="E18" s="121"/>
      <c r="F18" s="305"/>
      <c r="G18" s="402"/>
      <c r="H18" s="403"/>
      <c r="I18" s="307"/>
      <c r="J18" s="307"/>
      <c r="K18" s="569"/>
      <c r="L18" s="325"/>
      <c r="M18" s="326"/>
      <c r="N18" s="307"/>
      <c r="O18" s="307"/>
      <c r="P18" s="569"/>
      <c r="Q18" s="452"/>
    </row>
    <row r="19" spans="1:17" ht="16.5" customHeight="1">
      <c r="A19" s="258">
        <v>11</v>
      </c>
      <c r="B19" s="297" t="s">
        <v>15</v>
      </c>
      <c r="C19" s="298">
        <v>5128454</v>
      </c>
      <c r="D19" s="121" t="s">
        <v>12</v>
      </c>
      <c r="E19" s="93" t="s">
        <v>325</v>
      </c>
      <c r="F19" s="305">
        <v>-1000</v>
      </c>
      <c r="G19" s="325">
        <v>16168</v>
      </c>
      <c r="H19" s="326">
        <v>16168</v>
      </c>
      <c r="I19" s="307">
        <v>0</v>
      </c>
      <c r="J19" s="307">
        <v>0</v>
      </c>
      <c r="K19" s="307">
        <v>0</v>
      </c>
      <c r="L19" s="325">
        <v>988296</v>
      </c>
      <c r="M19" s="326">
        <v>988296</v>
      </c>
      <c r="N19" s="307">
        <v>0</v>
      </c>
      <c r="O19" s="307">
        <v>0</v>
      </c>
      <c r="P19" s="307">
        <v>0</v>
      </c>
      <c r="Q19" s="452"/>
    </row>
    <row r="20" spans="1:17" ht="16.5" customHeight="1">
      <c r="A20" s="258">
        <v>12</v>
      </c>
      <c r="B20" s="274" t="s">
        <v>16</v>
      </c>
      <c r="C20" s="298">
        <v>4865025</v>
      </c>
      <c r="D20" s="81" t="s">
        <v>12</v>
      </c>
      <c r="E20" s="93" t="s">
        <v>325</v>
      </c>
      <c r="F20" s="305">
        <v>-1000</v>
      </c>
      <c r="G20" s="325">
        <v>13790</v>
      </c>
      <c r="H20" s="326">
        <v>13794</v>
      </c>
      <c r="I20" s="307">
        <f>G20-H20</f>
        <v>-4</v>
      </c>
      <c r="J20" s="307">
        <f>$F20*I20</f>
        <v>4000</v>
      </c>
      <c r="K20" s="307">
        <f>J20/1000000</f>
        <v>0.004</v>
      </c>
      <c r="L20" s="325">
        <v>996566</v>
      </c>
      <c r="M20" s="326">
        <v>996590</v>
      </c>
      <c r="N20" s="307">
        <f>L20-M20</f>
        <v>-24</v>
      </c>
      <c r="O20" s="307">
        <f>$F20*N20</f>
        <v>24000</v>
      </c>
      <c r="P20" s="307">
        <f>O20/1000000</f>
        <v>0.024</v>
      </c>
      <c r="Q20" s="452"/>
    </row>
    <row r="21" spans="1:17" ht="16.5" customHeight="1">
      <c r="A21" s="258">
        <v>13</v>
      </c>
      <c r="B21" s="297" t="s">
        <v>17</v>
      </c>
      <c r="C21" s="298">
        <v>5128433</v>
      </c>
      <c r="D21" s="121" t="s">
        <v>12</v>
      </c>
      <c r="E21" s="93" t="s">
        <v>325</v>
      </c>
      <c r="F21" s="305">
        <v>-2000</v>
      </c>
      <c r="G21" s="325">
        <v>2547</v>
      </c>
      <c r="H21" s="326">
        <v>2580</v>
      </c>
      <c r="I21" s="307">
        <f>G21-H21</f>
        <v>-33</v>
      </c>
      <c r="J21" s="307">
        <f>$F21*I21</f>
        <v>66000</v>
      </c>
      <c r="K21" s="307">
        <f>J21/1000000</f>
        <v>0.066</v>
      </c>
      <c r="L21" s="325">
        <v>997207</v>
      </c>
      <c r="M21" s="326">
        <v>997576</v>
      </c>
      <c r="N21" s="307">
        <f>L21-M21</f>
        <v>-369</v>
      </c>
      <c r="O21" s="307">
        <f>$F21*N21</f>
        <v>738000</v>
      </c>
      <c r="P21" s="307">
        <f>O21/1000000</f>
        <v>0.738</v>
      </c>
      <c r="Q21" s="452"/>
    </row>
    <row r="22" spans="1:17" ht="16.5" customHeight="1">
      <c r="A22" s="258">
        <v>14</v>
      </c>
      <c r="B22" s="297" t="s">
        <v>156</v>
      </c>
      <c r="C22" s="298">
        <v>4902499</v>
      </c>
      <c r="D22" s="121" t="s">
        <v>12</v>
      </c>
      <c r="E22" s="93" t="s">
        <v>325</v>
      </c>
      <c r="F22" s="305">
        <v>-1000</v>
      </c>
      <c r="G22" s="325">
        <v>16022</v>
      </c>
      <c r="H22" s="326">
        <v>16042</v>
      </c>
      <c r="I22" s="307">
        <f>G22-H22</f>
        <v>-20</v>
      </c>
      <c r="J22" s="307">
        <f>$F22*I22</f>
        <v>20000</v>
      </c>
      <c r="K22" s="307">
        <f>J22/1000000</f>
        <v>0.02</v>
      </c>
      <c r="L22" s="325">
        <v>996364</v>
      </c>
      <c r="M22" s="326">
        <v>996529</v>
      </c>
      <c r="N22" s="307">
        <f>L22-M22</f>
        <v>-165</v>
      </c>
      <c r="O22" s="307">
        <f>$F22*N22</f>
        <v>165000</v>
      </c>
      <c r="P22" s="307">
        <f>O22/1000000</f>
        <v>0.165</v>
      </c>
      <c r="Q22" s="452"/>
    </row>
    <row r="23" spans="1:17" ht="16.5" customHeight="1">
      <c r="A23" s="258">
        <v>15</v>
      </c>
      <c r="B23" s="297" t="s">
        <v>413</v>
      </c>
      <c r="C23" s="298">
        <v>5295169</v>
      </c>
      <c r="D23" s="121" t="s">
        <v>12</v>
      </c>
      <c r="E23" s="93" t="s">
        <v>325</v>
      </c>
      <c r="F23" s="305">
        <v>-1000</v>
      </c>
      <c r="G23" s="325">
        <v>977402</v>
      </c>
      <c r="H23" s="326">
        <v>977392</v>
      </c>
      <c r="I23" s="326">
        <f>G23-H23</f>
        <v>10</v>
      </c>
      <c r="J23" s="326">
        <f>$F23*I23</f>
        <v>-10000</v>
      </c>
      <c r="K23" s="326">
        <f>J23/1000000</f>
        <v>-0.01</v>
      </c>
      <c r="L23" s="325">
        <v>992346</v>
      </c>
      <c r="M23" s="326">
        <v>991232</v>
      </c>
      <c r="N23" s="326">
        <f>L23-M23</f>
        <v>1114</v>
      </c>
      <c r="O23" s="326">
        <f>$F23*N23</f>
        <v>-1114000</v>
      </c>
      <c r="P23" s="326">
        <f>O23/1000000</f>
        <v>-1.114</v>
      </c>
      <c r="Q23" s="452"/>
    </row>
    <row r="24" spans="2:17" ht="16.5" customHeight="1">
      <c r="B24" s="299" t="s">
        <v>157</v>
      </c>
      <c r="C24" s="298"/>
      <c r="D24" s="121"/>
      <c r="E24" s="121"/>
      <c r="F24" s="305"/>
      <c r="G24" s="325"/>
      <c r="H24" s="326"/>
      <c r="I24" s="307"/>
      <c r="J24" s="307"/>
      <c r="K24" s="307"/>
      <c r="L24" s="325"/>
      <c r="M24" s="326"/>
      <c r="N24" s="307"/>
      <c r="O24" s="307"/>
      <c r="P24" s="307"/>
      <c r="Q24" s="452"/>
    </row>
    <row r="25" spans="1:17" ht="16.5" customHeight="1">
      <c r="A25" s="258">
        <v>16</v>
      </c>
      <c r="B25" s="297" t="s">
        <v>15</v>
      </c>
      <c r="C25" s="298">
        <v>5295164</v>
      </c>
      <c r="D25" s="121" t="s">
        <v>12</v>
      </c>
      <c r="E25" s="93" t="s">
        <v>325</v>
      </c>
      <c r="F25" s="305">
        <v>-1000</v>
      </c>
      <c r="G25" s="325">
        <v>87488</v>
      </c>
      <c r="H25" s="326">
        <v>87357</v>
      </c>
      <c r="I25" s="307">
        <f>G25-H25</f>
        <v>131</v>
      </c>
      <c r="J25" s="307">
        <f>$F25*I25</f>
        <v>-131000</v>
      </c>
      <c r="K25" s="307">
        <f>J25/1000000</f>
        <v>-0.131</v>
      </c>
      <c r="L25" s="325">
        <v>18975</v>
      </c>
      <c r="M25" s="326">
        <v>18840</v>
      </c>
      <c r="N25" s="307">
        <f>L25-M25</f>
        <v>135</v>
      </c>
      <c r="O25" s="307">
        <f>$F25*N25</f>
        <v>-135000</v>
      </c>
      <c r="P25" s="307">
        <f>O25/1000000</f>
        <v>-0.135</v>
      </c>
      <c r="Q25" s="467"/>
    </row>
    <row r="26" spans="1:17" ht="16.5" customHeight="1">
      <c r="A26" s="258"/>
      <c r="B26" s="297"/>
      <c r="C26" s="298"/>
      <c r="D26" s="121"/>
      <c r="E26" s="93"/>
      <c r="F26" s="305">
        <v>-1000</v>
      </c>
      <c r="G26" s="325"/>
      <c r="H26" s="326"/>
      <c r="I26" s="307"/>
      <c r="J26" s="307"/>
      <c r="K26" s="307"/>
      <c r="L26" s="325">
        <v>999025</v>
      </c>
      <c r="M26" s="326">
        <v>998980</v>
      </c>
      <c r="N26" s="307">
        <f>L26-M26</f>
        <v>45</v>
      </c>
      <c r="O26" s="307">
        <f>$F26*N26</f>
        <v>-45000</v>
      </c>
      <c r="P26" s="307">
        <f>O26/1000000</f>
        <v>-0.045</v>
      </c>
      <c r="Q26" s="467"/>
    </row>
    <row r="27" spans="1:17" ht="16.5" customHeight="1">
      <c r="A27" s="258">
        <v>17</v>
      </c>
      <c r="B27" s="297" t="s">
        <v>16</v>
      </c>
      <c r="C27" s="298">
        <v>5129959</v>
      </c>
      <c r="D27" s="121" t="s">
        <v>12</v>
      </c>
      <c r="E27" s="93" t="s">
        <v>325</v>
      </c>
      <c r="F27" s="305">
        <v>-500</v>
      </c>
      <c r="G27" s="325">
        <v>70081</v>
      </c>
      <c r="H27" s="326">
        <v>69941</v>
      </c>
      <c r="I27" s="326">
        <f>G27-H27</f>
        <v>140</v>
      </c>
      <c r="J27" s="326">
        <f>$F27*I27</f>
        <v>-70000</v>
      </c>
      <c r="K27" s="326">
        <f>J27/1000000</f>
        <v>-0.07</v>
      </c>
      <c r="L27" s="325">
        <v>35818</v>
      </c>
      <c r="M27" s="326">
        <v>35061</v>
      </c>
      <c r="N27" s="326">
        <f>L27-M27</f>
        <v>757</v>
      </c>
      <c r="O27" s="326">
        <f>$F27*N27</f>
        <v>-378500</v>
      </c>
      <c r="P27" s="326">
        <f>O27/1000000</f>
        <v>-0.3785</v>
      </c>
      <c r="Q27" s="467"/>
    </row>
    <row r="28" spans="1:17" ht="16.5" customHeight="1">
      <c r="A28" s="258">
        <v>18</v>
      </c>
      <c r="B28" s="297" t="s">
        <v>17</v>
      </c>
      <c r="C28" s="298">
        <v>4864988</v>
      </c>
      <c r="D28" s="121" t="s">
        <v>12</v>
      </c>
      <c r="E28" s="93" t="s">
        <v>325</v>
      </c>
      <c r="F28" s="305">
        <v>-2000</v>
      </c>
      <c r="G28" s="325">
        <v>16239</v>
      </c>
      <c r="H28" s="326">
        <v>16183</v>
      </c>
      <c r="I28" s="307">
        <f>G28-H28</f>
        <v>56</v>
      </c>
      <c r="J28" s="307">
        <f>$F28*I28</f>
        <v>-112000</v>
      </c>
      <c r="K28" s="307">
        <f>J28/1000000</f>
        <v>-0.112</v>
      </c>
      <c r="L28" s="325">
        <v>998481</v>
      </c>
      <c r="M28" s="326">
        <v>998383</v>
      </c>
      <c r="N28" s="307">
        <f>L28-M28</f>
        <v>98</v>
      </c>
      <c r="O28" s="307">
        <f>$F28*N28</f>
        <v>-196000</v>
      </c>
      <c r="P28" s="307">
        <f>O28/1000000</f>
        <v>-0.196</v>
      </c>
      <c r="Q28" s="467"/>
    </row>
    <row r="29" spans="1:17" ht="17.25" customHeight="1">
      <c r="A29" s="258">
        <v>19</v>
      </c>
      <c r="B29" s="297" t="s">
        <v>156</v>
      </c>
      <c r="C29" s="298">
        <v>5295572</v>
      </c>
      <c r="D29" s="121" t="s">
        <v>12</v>
      </c>
      <c r="E29" s="93" t="s">
        <v>325</v>
      </c>
      <c r="F29" s="305">
        <v>-1000</v>
      </c>
      <c r="G29" s="325">
        <v>7982</v>
      </c>
      <c r="H29" s="326">
        <v>8259</v>
      </c>
      <c r="I29" s="326">
        <f>G29-H29</f>
        <v>-277</v>
      </c>
      <c r="J29" s="326">
        <f>$F29*I29</f>
        <v>277000</v>
      </c>
      <c r="K29" s="326">
        <f>J29/1000000</f>
        <v>0.277</v>
      </c>
      <c r="L29" s="325">
        <v>814110</v>
      </c>
      <c r="M29" s="326">
        <v>814898</v>
      </c>
      <c r="N29" s="326">
        <f>L29-M29</f>
        <v>-788</v>
      </c>
      <c r="O29" s="326">
        <f>$F29*N29</f>
        <v>788000</v>
      </c>
      <c r="P29" s="326">
        <f>O29/1000000</f>
        <v>0.788</v>
      </c>
      <c r="Q29" s="467"/>
    </row>
    <row r="30" spans="2:17" ht="17.25" customHeight="1">
      <c r="B30" s="299" t="s">
        <v>425</v>
      </c>
      <c r="C30" s="298"/>
      <c r="D30" s="121"/>
      <c r="E30" s="93"/>
      <c r="F30" s="305"/>
      <c r="G30" s="325"/>
      <c r="H30" s="326"/>
      <c r="I30" s="326"/>
      <c r="J30" s="326"/>
      <c r="K30" s="326"/>
      <c r="L30" s="325"/>
      <c r="M30" s="326"/>
      <c r="N30" s="326"/>
      <c r="O30" s="326"/>
      <c r="P30" s="326"/>
      <c r="Q30" s="467"/>
    </row>
    <row r="31" spans="1:17" ht="17.25" customHeight="1">
      <c r="A31" s="258">
        <v>20</v>
      </c>
      <c r="B31" s="297" t="s">
        <v>15</v>
      </c>
      <c r="C31" s="298">
        <v>5128451</v>
      </c>
      <c r="D31" s="121" t="s">
        <v>12</v>
      </c>
      <c r="E31" s="93" t="s">
        <v>325</v>
      </c>
      <c r="F31" s="305">
        <v>-800</v>
      </c>
      <c r="G31" s="325">
        <v>12974</v>
      </c>
      <c r="H31" s="326">
        <v>12911</v>
      </c>
      <c r="I31" s="307">
        <f>G31-H31</f>
        <v>63</v>
      </c>
      <c r="J31" s="307">
        <f>$F31*I31</f>
        <v>-50400</v>
      </c>
      <c r="K31" s="307">
        <f>J31/1000000</f>
        <v>-0.0504</v>
      </c>
      <c r="L31" s="325">
        <v>1136</v>
      </c>
      <c r="M31" s="326">
        <v>1179</v>
      </c>
      <c r="N31" s="307">
        <f>L31-M31</f>
        <v>-43</v>
      </c>
      <c r="O31" s="307">
        <f>$F31*N31</f>
        <v>34400</v>
      </c>
      <c r="P31" s="307">
        <f>O31/1000000</f>
        <v>0.0344</v>
      </c>
      <c r="Q31" s="467"/>
    </row>
    <row r="32" spans="1:17" ht="17.25" customHeight="1">
      <c r="A32" s="258">
        <v>21</v>
      </c>
      <c r="B32" s="297" t="s">
        <v>16</v>
      </c>
      <c r="C32" s="298">
        <v>5128459</v>
      </c>
      <c r="D32" s="121" t="s">
        <v>12</v>
      </c>
      <c r="E32" s="93" t="s">
        <v>325</v>
      </c>
      <c r="F32" s="305">
        <v>-800</v>
      </c>
      <c r="G32" s="325">
        <v>60184</v>
      </c>
      <c r="H32" s="326">
        <v>60152</v>
      </c>
      <c r="I32" s="307">
        <f>G32-H32</f>
        <v>32</v>
      </c>
      <c r="J32" s="307">
        <f>$F32*I32</f>
        <v>-25600</v>
      </c>
      <c r="K32" s="307">
        <f>J32/1000000</f>
        <v>-0.0256</v>
      </c>
      <c r="L32" s="325">
        <v>998227</v>
      </c>
      <c r="M32" s="326">
        <v>998577</v>
      </c>
      <c r="N32" s="307">
        <f>L32-M32</f>
        <v>-350</v>
      </c>
      <c r="O32" s="307">
        <f>$F32*N32</f>
        <v>280000</v>
      </c>
      <c r="P32" s="307">
        <f>O32/1000000</f>
        <v>0.28</v>
      </c>
      <c r="Q32" s="467"/>
    </row>
    <row r="33" spans="1:17" ht="17.25" customHeight="1">
      <c r="A33" s="258"/>
      <c r="B33" s="272" t="s">
        <v>158</v>
      </c>
      <c r="C33" s="298"/>
      <c r="D33" s="81"/>
      <c r="E33" s="81"/>
      <c r="F33" s="305"/>
      <c r="G33" s="325"/>
      <c r="H33" s="326"/>
      <c r="I33" s="307"/>
      <c r="J33" s="307"/>
      <c r="K33" s="307"/>
      <c r="L33" s="325"/>
      <c r="M33" s="326"/>
      <c r="N33" s="307"/>
      <c r="O33" s="307"/>
      <c r="P33" s="307"/>
      <c r="Q33" s="452"/>
    </row>
    <row r="34" spans="1:17" ht="18.75" customHeight="1">
      <c r="A34" s="258">
        <v>22</v>
      </c>
      <c r="B34" s="297" t="s">
        <v>15</v>
      </c>
      <c r="C34" s="298">
        <v>5295151</v>
      </c>
      <c r="D34" s="121" t="s">
        <v>12</v>
      </c>
      <c r="E34" s="93" t="s">
        <v>325</v>
      </c>
      <c r="F34" s="305">
        <v>-1000</v>
      </c>
      <c r="G34" s="325">
        <v>995556</v>
      </c>
      <c r="H34" s="326">
        <v>995990</v>
      </c>
      <c r="I34" s="307">
        <f aca="true" t="shared" si="6" ref="I34:I43">G34-H34</f>
        <v>-434</v>
      </c>
      <c r="J34" s="307">
        <f aca="true" t="shared" si="7" ref="J34:J43">$F34*I34</f>
        <v>434000</v>
      </c>
      <c r="K34" s="307">
        <f aca="true" t="shared" si="8" ref="K34:K43">J34/1000000</f>
        <v>0.434</v>
      </c>
      <c r="L34" s="325">
        <v>961073</v>
      </c>
      <c r="M34" s="326">
        <v>961231</v>
      </c>
      <c r="N34" s="307">
        <f aca="true" t="shared" si="9" ref="N34:N43">L34-M34</f>
        <v>-158</v>
      </c>
      <c r="O34" s="307">
        <f aca="true" t="shared" si="10" ref="O34:O43">$F34*N34</f>
        <v>158000</v>
      </c>
      <c r="P34" s="307">
        <f aca="true" t="shared" si="11" ref="P34:P43">O34/1000000</f>
        <v>0.158</v>
      </c>
      <c r="Q34" s="462"/>
    </row>
    <row r="35" spans="1:17" ht="17.25" customHeight="1">
      <c r="A35" s="258">
        <v>23</v>
      </c>
      <c r="B35" s="297" t="s">
        <v>16</v>
      </c>
      <c r="C35" s="298">
        <v>4865036</v>
      </c>
      <c r="D35" s="121" t="s">
        <v>12</v>
      </c>
      <c r="E35" s="93" t="s">
        <v>325</v>
      </c>
      <c r="F35" s="305">
        <v>-2000</v>
      </c>
      <c r="G35" s="325">
        <v>983207</v>
      </c>
      <c r="H35" s="326">
        <v>984072</v>
      </c>
      <c r="I35" s="307">
        <f>G35-H35</f>
        <v>-865</v>
      </c>
      <c r="J35" s="307">
        <f>$F35*I35</f>
        <v>1730000</v>
      </c>
      <c r="K35" s="307">
        <f>J35/1000000</f>
        <v>1.73</v>
      </c>
      <c r="L35" s="325">
        <v>992282</v>
      </c>
      <c r="M35" s="326">
        <v>992620</v>
      </c>
      <c r="N35" s="307">
        <f>L35-M35</f>
        <v>-338</v>
      </c>
      <c r="O35" s="307">
        <f>$F35*N35</f>
        <v>676000</v>
      </c>
      <c r="P35" s="307">
        <f>O35/1000000</f>
        <v>0.676</v>
      </c>
      <c r="Q35" s="467"/>
    </row>
    <row r="36" spans="1:17" ht="15.75" customHeight="1">
      <c r="A36" s="258">
        <v>24</v>
      </c>
      <c r="B36" s="297" t="s">
        <v>17</v>
      </c>
      <c r="C36" s="298">
        <v>5295147</v>
      </c>
      <c r="D36" s="121" t="s">
        <v>12</v>
      </c>
      <c r="E36" s="93" t="s">
        <v>325</v>
      </c>
      <c r="F36" s="305">
        <v>-2000</v>
      </c>
      <c r="G36" s="325">
        <v>939180</v>
      </c>
      <c r="H36" s="326">
        <v>939589</v>
      </c>
      <c r="I36" s="307">
        <f t="shared" si="6"/>
        <v>-409</v>
      </c>
      <c r="J36" s="307">
        <f t="shared" si="7"/>
        <v>818000</v>
      </c>
      <c r="K36" s="307">
        <f t="shared" si="8"/>
        <v>0.818</v>
      </c>
      <c r="L36" s="325">
        <v>983832</v>
      </c>
      <c r="M36" s="326">
        <v>983955</v>
      </c>
      <c r="N36" s="307">
        <f t="shared" si="9"/>
        <v>-123</v>
      </c>
      <c r="O36" s="307">
        <f t="shared" si="10"/>
        <v>246000</v>
      </c>
      <c r="P36" s="307">
        <f t="shared" si="11"/>
        <v>0.246</v>
      </c>
      <c r="Q36" s="467"/>
    </row>
    <row r="37" spans="1:17" ht="15.75" customHeight="1">
      <c r="A37" s="258">
        <v>25</v>
      </c>
      <c r="B37" s="274" t="s">
        <v>156</v>
      </c>
      <c r="C37" s="298">
        <v>4865001</v>
      </c>
      <c r="D37" s="81" t="s">
        <v>12</v>
      </c>
      <c r="E37" s="93" t="s">
        <v>325</v>
      </c>
      <c r="F37" s="305">
        <v>-1000</v>
      </c>
      <c r="G37" s="325">
        <v>10188</v>
      </c>
      <c r="H37" s="326">
        <v>10013</v>
      </c>
      <c r="I37" s="307">
        <f t="shared" si="6"/>
        <v>175</v>
      </c>
      <c r="J37" s="307">
        <f t="shared" si="7"/>
        <v>-175000</v>
      </c>
      <c r="K37" s="307">
        <f t="shared" si="8"/>
        <v>-0.175</v>
      </c>
      <c r="L37" s="325">
        <v>997224</v>
      </c>
      <c r="M37" s="326">
        <v>997322</v>
      </c>
      <c r="N37" s="307">
        <f t="shared" si="9"/>
        <v>-98</v>
      </c>
      <c r="O37" s="307">
        <f t="shared" si="10"/>
        <v>98000</v>
      </c>
      <c r="P37" s="307">
        <f t="shared" si="11"/>
        <v>0.098</v>
      </c>
      <c r="Q37" s="729"/>
    </row>
    <row r="38" spans="2:17" ht="15.75" customHeight="1">
      <c r="B38" s="272" t="s">
        <v>444</v>
      </c>
      <c r="C38" s="298"/>
      <c r="D38" s="81"/>
      <c r="E38" s="93"/>
      <c r="F38" s="305"/>
      <c r="G38" s="325"/>
      <c r="H38" s="326"/>
      <c r="I38" s="307"/>
      <c r="J38" s="307"/>
      <c r="K38" s="307"/>
      <c r="L38" s="325"/>
      <c r="M38" s="326"/>
      <c r="N38" s="307"/>
      <c r="O38" s="307"/>
      <c r="P38" s="307"/>
      <c r="Q38" s="729"/>
    </row>
    <row r="39" spans="1:17" ht="15.75" customHeight="1">
      <c r="A39" s="258">
        <v>26</v>
      </c>
      <c r="B39" s="274" t="s">
        <v>445</v>
      </c>
      <c r="C39" s="298">
        <v>5295131</v>
      </c>
      <c r="D39" s="81" t="s">
        <v>12</v>
      </c>
      <c r="E39" s="93" t="s">
        <v>325</v>
      </c>
      <c r="F39" s="305">
        <v>-1000</v>
      </c>
      <c r="G39" s="325">
        <v>4868</v>
      </c>
      <c r="H39" s="326">
        <v>4866</v>
      </c>
      <c r="I39" s="307">
        <f t="shared" si="6"/>
        <v>2</v>
      </c>
      <c r="J39" s="307">
        <f t="shared" si="7"/>
        <v>-2000</v>
      </c>
      <c r="K39" s="307">
        <f t="shared" si="8"/>
        <v>-0.002</v>
      </c>
      <c r="L39" s="325">
        <v>53</v>
      </c>
      <c r="M39" s="326">
        <v>28</v>
      </c>
      <c r="N39" s="307">
        <f t="shared" si="9"/>
        <v>25</v>
      </c>
      <c r="O39" s="307">
        <f t="shared" si="10"/>
        <v>-25000</v>
      </c>
      <c r="P39" s="307">
        <f t="shared" si="11"/>
        <v>-0.025</v>
      </c>
      <c r="Q39" s="729"/>
    </row>
    <row r="40" spans="1:17" ht="15.75" customHeight="1">
      <c r="A40" s="258">
        <v>27</v>
      </c>
      <c r="B40" s="274" t="s">
        <v>446</v>
      </c>
      <c r="C40" s="298">
        <v>5295139</v>
      </c>
      <c r="D40" s="81" t="s">
        <v>12</v>
      </c>
      <c r="E40" s="93" t="s">
        <v>325</v>
      </c>
      <c r="F40" s="305">
        <v>-1000</v>
      </c>
      <c r="G40" s="325">
        <v>1287</v>
      </c>
      <c r="H40" s="326">
        <v>1659</v>
      </c>
      <c r="I40" s="307">
        <f t="shared" si="6"/>
        <v>-372</v>
      </c>
      <c r="J40" s="307">
        <f t="shared" si="7"/>
        <v>372000</v>
      </c>
      <c r="K40" s="307">
        <f t="shared" si="8"/>
        <v>0.372</v>
      </c>
      <c r="L40" s="325">
        <v>21</v>
      </c>
      <c r="M40" s="326">
        <v>29</v>
      </c>
      <c r="N40" s="307">
        <f t="shared" si="9"/>
        <v>-8</v>
      </c>
      <c r="O40" s="307">
        <f t="shared" si="10"/>
        <v>8000</v>
      </c>
      <c r="P40" s="307">
        <f t="shared" si="11"/>
        <v>0.008</v>
      </c>
      <c r="Q40" s="729"/>
    </row>
    <row r="41" spans="1:17" ht="15.75" customHeight="1">
      <c r="A41" s="258">
        <v>28</v>
      </c>
      <c r="B41" s="274" t="s">
        <v>447</v>
      </c>
      <c r="C41" s="298">
        <v>5295173</v>
      </c>
      <c r="D41" s="81" t="s">
        <v>12</v>
      </c>
      <c r="E41" s="93" t="s">
        <v>325</v>
      </c>
      <c r="F41" s="305">
        <v>-1000</v>
      </c>
      <c r="G41" s="325">
        <v>160716</v>
      </c>
      <c r="H41" s="326">
        <v>160609</v>
      </c>
      <c r="I41" s="307">
        <f t="shared" si="6"/>
        <v>107</v>
      </c>
      <c r="J41" s="307">
        <f t="shared" si="7"/>
        <v>-107000</v>
      </c>
      <c r="K41" s="307">
        <f t="shared" si="8"/>
        <v>-0.107</v>
      </c>
      <c r="L41" s="325">
        <v>14208</v>
      </c>
      <c r="M41" s="326">
        <v>13923</v>
      </c>
      <c r="N41" s="307">
        <f t="shared" si="9"/>
        <v>285</v>
      </c>
      <c r="O41" s="307">
        <f t="shared" si="10"/>
        <v>-285000</v>
      </c>
      <c r="P41" s="307">
        <f t="shared" si="11"/>
        <v>-0.285</v>
      </c>
      <c r="Q41" s="729"/>
    </row>
    <row r="42" spans="1:17" ht="15.75" customHeight="1">
      <c r="A42" s="258"/>
      <c r="B42" s="274"/>
      <c r="C42" s="298"/>
      <c r="D42" s="81"/>
      <c r="E42" s="93"/>
      <c r="F42" s="305">
        <v>-1000</v>
      </c>
      <c r="G42" s="325"/>
      <c r="H42" s="326"/>
      <c r="I42" s="307"/>
      <c r="J42" s="307"/>
      <c r="K42" s="307"/>
      <c r="L42" s="325">
        <v>13696</v>
      </c>
      <c r="M42" s="326">
        <v>13604</v>
      </c>
      <c r="N42" s="307">
        <f t="shared" si="9"/>
        <v>92</v>
      </c>
      <c r="O42" s="307">
        <f t="shared" si="10"/>
        <v>-92000</v>
      </c>
      <c r="P42" s="307">
        <f t="shared" si="11"/>
        <v>-0.092</v>
      </c>
      <c r="Q42" s="729"/>
    </row>
    <row r="43" spans="1:17" ht="15.75" customHeight="1">
      <c r="A43" s="258">
        <v>29</v>
      </c>
      <c r="B43" s="274" t="s">
        <v>448</v>
      </c>
      <c r="C43" s="298">
        <v>4902501</v>
      </c>
      <c r="D43" s="81" t="s">
        <v>12</v>
      </c>
      <c r="E43" s="93" t="s">
        <v>325</v>
      </c>
      <c r="F43" s="305">
        <v>-3333.33</v>
      </c>
      <c r="G43" s="325">
        <v>2656</v>
      </c>
      <c r="H43" s="326">
        <v>2656</v>
      </c>
      <c r="I43" s="307">
        <f t="shared" si="6"/>
        <v>0</v>
      </c>
      <c r="J43" s="307">
        <f t="shared" si="7"/>
        <v>0</v>
      </c>
      <c r="K43" s="307">
        <f t="shared" si="8"/>
        <v>0</v>
      </c>
      <c r="L43" s="325">
        <v>36</v>
      </c>
      <c r="M43" s="326">
        <v>36</v>
      </c>
      <c r="N43" s="307">
        <f t="shared" si="9"/>
        <v>0</v>
      </c>
      <c r="O43" s="307">
        <f t="shared" si="10"/>
        <v>0</v>
      </c>
      <c r="P43" s="307">
        <f t="shared" si="11"/>
        <v>0</v>
      </c>
      <c r="Q43" s="729"/>
    </row>
    <row r="44" spans="1:17" ht="17.25" customHeight="1">
      <c r="A44" s="258"/>
      <c r="B44" s="299" t="s">
        <v>159</v>
      </c>
      <c r="C44" s="298"/>
      <c r="D44" s="121"/>
      <c r="E44" s="121"/>
      <c r="F44" s="305"/>
      <c r="G44" s="325"/>
      <c r="H44" s="326"/>
      <c r="I44" s="307"/>
      <c r="J44" s="307"/>
      <c r="K44" s="307"/>
      <c r="L44" s="325"/>
      <c r="M44" s="326"/>
      <c r="N44" s="307"/>
      <c r="O44" s="307"/>
      <c r="P44" s="307"/>
      <c r="Q44" s="452"/>
    </row>
    <row r="45" spans="2:17" ht="19.5" customHeight="1">
      <c r="B45" s="299" t="s">
        <v>38</v>
      </c>
      <c r="C45" s="298"/>
      <c r="D45" s="121"/>
      <c r="E45" s="121"/>
      <c r="F45" s="305"/>
      <c r="G45" s="325"/>
      <c r="H45" s="326"/>
      <c r="I45" s="307"/>
      <c r="J45" s="307"/>
      <c r="K45" s="307"/>
      <c r="L45" s="325"/>
      <c r="M45" s="326"/>
      <c r="N45" s="307"/>
      <c r="O45" s="307"/>
      <c r="P45" s="307"/>
      <c r="Q45" s="452"/>
    </row>
    <row r="46" spans="1:17" ht="22.5" customHeight="1">
      <c r="A46" s="258">
        <v>30</v>
      </c>
      <c r="B46" s="297" t="s">
        <v>160</v>
      </c>
      <c r="C46" s="298">
        <v>4864787</v>
      </c>
      <c r="D46" s="121" t="s">
        <v>12</v>
      </c>
      <c r="E46" s="93" t="s">
        <v>325</v>
      </c>
      <c r="F46" s="305">
        <v>800</v>
      </c>
      <c r="G46" s="325">
        <v>267</v>
      </c>
      <c r="H46" s="326">
        <v>179</v>
      </c>
      <c r="I46" s="307">
        <f>G46-H46</f>
        <v>88</v>
      </c>
      <c r="J46" s="307">
        <f>$F46*I46</f>
        <v>70400</v>
      </c>
      <c r="K46" s="307">
        <f>J46/1000000</f>
        <v>0.0704</v>
      </c>
      <c r="L46" s="325">
        <v>547</v>
      </c>
      <c r="M46" s="326">
        <v>429</v>
      </c>
      <c r="N46" s="307">
        <f>L46-M46</f>
        <v>118</v>
      </c>
      <c r="O46" s="307">
        <f>$F46*N46</f>
        <v>94400</v>
      </c>
      <c r="P46" s="307">
        <f>O46/1000000</f>
        <v>0.0944</v>
      </c>
      <c r="Q46" s="452"/>
    </row>
    <row r="47" spans="1:17" ht="15.75" customHeight="1">
      <c r="A47" s="258"/>
      <c r="B47" s="272" t="s">
        <v>161</v>
      </c>
      <c r="C47" s="298"/>
      <c r="D47" s="81"/>
      <c r="E47" s="81"/>
      <c r="F47" s="305"/>
      <c r="G47" s="325"/>
      <c r="H47" s="326"/>
      <c r="I47" s="307"/>
      <c r="J47" s="307"/>
      <c r="K47" s="307"/>
      <c r="L47" s="325"/>
      <c r="M47" s="326"/>
      <c r="N47" s="307"/>
      <c r="O47" s="307"/>
      <c r="P47" s="307"/>
      <c r="Q47" s="452"/>
    </row>
    <row r="48" spans="1:17" ht="15.75" customHeight="1">
      <c r="A48" s="258">
        <v>31</v>
      </c>
      <c r="B48" s="274" t="s">
        <v>15</v>
      </c>
      <c r="C48" s="298">
        <v>5269210</v>
      </c>
      <c r="D48" s="81" t="s">
        <v>12</v>
      </c>
      <c r="E48" s="93" t="s">
        <v>325</v>
      </c>
      <c r="F48" s="305">
        <v>-1000</v>
      </c>
      <c r="G48" s="325">
        <v>959834</v>
      </c>
      <c r="H48" s="326">
        <v>960214</v>
      </c>
      <c r="I48" s="307">
        <f>G48-H48</f>
        <v>-380</v>
      </c>
      <c r="J48" s="307">
        <f>$F48*I48</f>
        <v>380000</v>
      </c>
      <c r="K48" s="307">
        <f>J48/1000000</f>
        <v>0.38</v>
      </c>
      <c r="L48" s="325">
        <v>965846</v>
      </c>
      <c r="M48" s="326">
        <v>965997</v>
      </c>
      <c r="N48" s="307">
        <f>L48-M48</f>
        <v>-151</v>
      </c>
      <c r="O48" s="307">
        <f>$F48*N48</f>
        <v>151000</v>
      </c>
      <c r="P48" s="307">
        <f>O48/1000000</f>
        <v>0.151</v>
      </c>
      <c r="Q48" s="452"/>
    </row>
    <row r="49" spans="1:17" ht="15.75" customHeight="1">
      <c r="A49" s="258">
        <v>32</v>
      </c>
      <c r="B49" s="297" t="s">
        <v>16</v>
      </c>
      <c r="C49" s="298">
        <v>5269211</v>
      </c>
      <c r="D49" s="121" t="s">
        <v>12</v>
      </c>
      <c r="E49" s="93" t="s">
        <v>325</v>
      </c>
      <c r="F49" s="305">
        <v>-1000</v>
      </c>
      <c r="G49" s="325">
        <v>984236</v>
      </c>
      <c r="H49" s="326">
        <v>984524</v>
      </c>
      <c r="I49" s="307">
        <f>G49-H49</f>
        <v>-288</v>
      </c>
      <c r="J49" s="307">
        <f>$F49*I49</f>
        <v>288000</v>
      </c>
      <c r="K49" s="307">
        <f>J49/1000000</f>
        <v>0.288</v>
      </c>
      <c r="L49" s="325">
        <v>984081</v>
      </c>
      <c r="M49" s="326">
        <v>984111</v>
      </c>
      <c r="N49" s="307">
        <f>L49-M49</f>
        <v>-30</v>
      </c>
      <c r="O49" s="307">
        <f>$F49*N49</f>
        <v>30000</v>
      </c>
      <c r="P49" s="307">
        <f>O49/1000000</f>
        <v>0.03</v>
      </c>
      <c r="Q49" s="676"/>
    </row>
    <row r="50" spans="1:17" ht="15.75" customHeight="1">
      <c r="A50" s="258"/>
      <c r="B50" s="297" t="s">
        <v>17</v>
      </c>
      <c r="C50" s="298">
        <v>5269209</v>
      </c>
      <c r="D50" s="121" t="s">
        <v>12</v>
      </c>
      <c r="E50" s="93" t="s">
        <v>325</v>
      </c>
      <c r="F50" s="305">
        <v>-1000</v>
      </c>
      <c r="G50" s="325">
        <v>50584</v>
      </c>
      <c r="H50" s="326">
        <v>50188</v>
      </c>
      <c r="I50" s="307">
        <f>G50-H50</f>
        <v>396</v>
      </c>
      <c r="J50" s="307">
        <f>$F50*I50</f>
        <v>-396000</v>
      </c>
      <c r="K50" s="307">
        <f>J50/1000000</f>
        <v>-0.396</v>
      </c>
      <c r="L50" s="325">
        <v>985552</v>
      </c>
      <c r="M50" s="326">
        <v>985516</v>
      </c>
      <c r="N50" s="307">
        <f>L50-M50</f>
        <v>36</v>
      </c>
      <c r="O50" s="307">
        <f>$F50*N50</f>
        <v>-36000</v>
      </c>
      <c r="P50" s="307">
        <f>O50/1000000</f>
        <v>-0.036</v>
      </c>
      <c r="Q50" s="676"/>
    </row>
    <row r="51" spans="2:17" ht="22.5" customHeight="1">
      <c r="B51" s="272" t="s">
        <v>453</v>
      </c>
      <c r="C51" s="298"/>
      <c r="D51" s="121"/>
      <c r="E51" s="93"/>
      <c r="F51" s="305"/>
      <c r="G51" s="325"/>
      <c r="H51" s="326"/>
      <c r="I51" s="307"/>
      <c r="J51" s="307"/>
      <c r="K51" s="307"/>
      <c r="L51" s="325"/>
      <c r="M51" s="326"/>
      <c r="N51" s="307"/>
      <c r="O51" s="307"/>
      <c r="P51" s="307"/>
      <c r="Q51" s="676"/>
    </row>
    <row r="52" spans="1:17" ht="22.5" customHeight="1">
      <c r="A52" s="258">
        <v>33</v>
      </c>
      <c r="B52" s="274" t="s">
        <v>447</v>
      </c>
      <c r="C52" s="298">
        <v>5128460</v>
      </c>
      <c r="D52" s="81" t="s">
        <v>12</v>
      </c>
      <c r="E52" s="93" t="s">
        <v>325</v>
      </c>
      <c r="F52" s="305">
        <v>-800</v>
      </c>
      <c r="G52" s="325">
        <v>17703</v>
      </c>
      <c r="H52" s="326">
        <v>17662</v>
      </c>
      <c r="I52" s="307">
        <f>G52-H52</f>
        <v>41</v>
      </c>
      <c r="J52" s="307">
        <f>$F52*I52</f>
        <v>-32800</v>
      </c>
      <c r="K52" s="307">
        <f>J52/1000000</f>
        <v>-0.0328</v>
      </c>
      <c r="L52" s="325">
        <v>999088</v>
      </c>
      <c r="M52" s="326">
        <v>999123</v>
      </c>
      <c r="N52" s="307">
        <f>L52-M52</f>
        <v>-35</v>
      </c>
      <c r="O52" s="307">
        <f>$F52*N52</f>
        <v>28000</v>
      </c>
      <c r="P52" s="307">
        <f>O52/1000000</f>
        <v>0.028</v>
      </c>
      <c r="Q52" s="676"/>
    </row>
    <row r="53" spans="1:17" ht="22.5" customHeight="1">
      <c r="A53" s="258">
        <v>34</v>
      </c>
      <c r="B53" s="274" t="s">
        <v>448</v>
      </c>
      <c r="C53" s="298">
        <v>5295149</v>
      </c>
      <c r="D53" s="81" t="s">
        <v>12</v>
      </c>
      <c r="E53" s="93" t="s">
        <v>325</v>
      </c>
      <c r="F53" s="305">
        <v>-1600</v>
      </c>
      <c r="G53" s="325">
        <v>36122</v>
      </c>
      <c r="H53" s="326">
        <v>36107</v>
      </c>
      <c r="I53" s="307">
        <f>G53-H53</f>
        <v>15</v>
      </c>
      <c r="J53" s="307">
        <f>$F53*I53</f>
        <v>-24000</v>
      </c>
      <c r="K53" s="307">
        <f>J53/1000000</f>
        <v>-0.024</v>
      </c>
      <c r="L53" s="325">
        <v>999905</v>
      </c>
      <c r="M53" s="326">
        <v>999922</v>
      </c>
      <c r="N53" s="307">
        <f>L53-M53</f>
        <v>-17</v>
      </c>
      <c r="O53" s="307">
        <f>$F53*N53</f>
        <v>27200</v>
      </c>
      <c r="P53" s="307">
        <f>O53/1000000</f>
        <v>0.0272</v>
      </c>
      <c r="Q53" s="676"/>
    </row>
    <row r="54" spans="1:17" ht="22.5" customHeight="1">
      <c r="A54" s="273"/>
      <c r="B54" s="274"/>
      <c r="C54" s="298"/>
      <c r="D54" s="81"/>
      <c r="E54" s="93"/>
      <c r="F54" s="305">
        <v>-1600</v>
      </c>
      <c r="G54" s="325">
        <v>24752</v>
      </c>
      <c r="H54" s="326">
        <v>24750</v>
      </c>
      <c r="I54" s="307">
        <f>G54-H54</f>
        <v>2</v>
      </c>
      <c r="J54" s="307">
        <f>$F54*I54</f>
        <v>-3200</v>
      </c>
      <c r="K54" s="307">
        <f>J54/1000000</f>
        <v>-0.0032</v>
      </c>
      <c r="L54" s="325"/>
      <c r="M54" s="326"/>
      <c r="N54" s="307"/>
      <c r="O54" s="307"/>
      <c r="P54" s="307"/>
      <c r="Q54" s="676"/>
    </row>
    <row r="55" spans="2:17" ht="18.75" customHeight="1">
      <c r="B55" s="299" t="s">
        <v>162</v>
      </c>
      <c r="C55" s="298"/>
      <c r="D55" s="121"/>
      <c r="E55" s="121"/>
      <c r="F55" s="303"/>
      <c r="G55" s="325"/>
      <c r="H55" s="326"/>
      <c r="I55" s="307"/>
      <c r="J55" s="307"/>
      <c r="K55" s="307"/>
      <c r="L55" s="325"/>
      <c r="M55" s="326"/>
      <c r="N55" s="307"/>
      <c r="O55" s="307"/>
      <c r="P55" s="307"/>
      <c r="Q55" s="452"/>
    </row>
    <row r="56" spans="1:17" ht="22.5" customHeight="1">
      <c r="A56" s="258">
        <v>35</v>
      </c>
      <c r="B56" s="297" t="s">
        <v>402</v>
      </c>
      <c r="C56" s="298">
        <v>4865010</v>
      </c>
      <c r="D56" s="121" t="s">
        <v>12</v>
      </c>
      <c r="E56" s="93" t="s">
        <v>325</v>
      </c>
      <c r="F56" s="305">
        <v>-2000</v>
      </c>
      <c r="G56" s="325">
        <v>996678</v>
      </c>
      <c r="H56" s="326">
        <v>996617</v>
      </c>
      <c r="I56" s="307">
        <f>G56-H56</f>
        <v>61</v>
      </c>
      <c r="J56" s="307">
        <f>$F56*I56</f>
        <v>-122000</v>
      </c>
      <c r="K56" s="307">
        <f>J56/1000000</f>
        <v>-0.122</v>
      </c>
      <c r="L56" s="325">
        <v>985049</v>
      </c>
      <c r="M56" s="326">
        <v>985095</v>
      </c>
      <c r="N56" s="307">
        <f>L56-M56</f>
        <v>-46</v>
      </c>
      <c r="O56" s="307">
        <f>$F56*N56</f>
        <v>92000</v>
      </c>
      <c r="P56" s="307">
        <f>O56/1000000</f>
        <v>0.092</v>
      </c>
      <c r="Q56" s="452"/>
    </row>
    <row r="57" spans="1:17" ht="22.5" customHeight="1">
      <c r="A57" s="258">
        <v>36</v>
      </c>
      <c r="B57" s="297" t="s">
        <v>403</v>
      </c>
      <c r="C57" s="298">
        <v>5128458</v>
      </c>
      <c r="D57" s="121" t="s">
        <v>12</v>
      </c>
      <c r="E57" s="93" t="s">
        <v>325</v>
      </c>
      <c r="F57" s="305">
        <v>-500</v>
      </c>
      <c r="G57" s="325">
        <v>5993</v>
      </c>
      <c r="H57" s="326">
        <v>5990</v>
      </c>
      <c r="I57" s="307">
        <f>G57-H57</f>
        <v>3</v>
      </c>
      <c r="J57" s="307">
        <f>$F57*I57</f>
        <v>-1500</v>
      </c>
      <c r="K57" s="307">
        <f>J57/1000000</f>
        <v>-0.0015</v>
      </c>
      <c r="L57" s="325">
        <v>991264</v>
      </c>
      <c r="M57" s="326">
        <v>991880</v>
      </c>
      <c r="N57" s="307">
        <f>L57-M57</f>
        <v>-616</v>
      </c>
      <c r="O57" s="307">
        <f>$F57*N57</f>
        <v>308000</v>
      </c>
      <c r="P57" s="307">
        <f>O57/1000000</f>
        <v>0.308</v>
      </c>
      <c r="Q57" s="452"/>
    </row>
    <row r="58" spans="1:17" ht="22.5" customHeight="1">
      <c r="A58" s="273">
        <v>37</v>
      </c>
      <c r="B58" s="274" t="s">
        <v>404</v>
      </c>
      <c r="C58" s="298">
        <v>4864933</v>
      </c>
      <c r="D58" s="81" t="s">
        <v>12</v>
      </c>
      <c r="E58" s="93" t="s">
        <v>325</v>
      </c>
      <c r="F58" s="305">
        <v>-1000</v>
      </c>
      <c r="G58" s="325">
        <v>21447</v>
      </c>
      <c r="H58" s="326">
        <v>21463</v>
      </c>
      <c r="I58" s="307">
        <f>G58-H58</f>
        <v>-16</v>
      </c>
      <c r="J58" s="307">
        <f>$F58*I58</f>
        <v>16000</v>
      </c>
      <c r="K58" s="307">
        <f>J58/1000000</f>
        <v>0.016</v>
      </c>
      <c r="L58" s="325">
        <v>32450</v>
      </c>
      <c r="M58" s="326">
        <v>32561</v>
      </c>
      <c r="N58" s="307">
        <f>L58-M58</f>
        <v>-111</v>
      </c>
      <c r="O58" s="307">
        <f>$F58*N58</f>
        <v>111000</v>
      </c>
      <c r="P58" s="307">
        <f>O58/1000000</f>
        <v>0.111</v>
      </c>
      <c r="Q58" s="452"/>
    </row>
    <row r="59" spans="1:17" ht="22.5" customHeight="1">
      <c r="A59" s="273">
        <v>38</v>
      </c>
      <c r="B59" s="297" t="s">
        <v>405</v>
      </c>
      <c r="C59" s="298">
        <v>4864904</v>
      </c>
      <c r="D59" s="121" t="s">
        <v>12</v>
      </c>
      <c r="E59" s="93" t="s">
        <v>325</v>
      </c>
      <c r="F59" s="305">
        <v>-1000</v>
      </c>
      <c r="G59" s="325">
        <v>164</v>
      </c>
      <c r="H59" s="326">
        <v>128</v>
      </c>
      <c r="I59" s="307">
        <f>G59-H59</f>
        <v>36</v>
      </c>
      <c r="J59" s="307">
        <f>$F59*I59</f>
        <v>-36000</v>
      </c>
      <c r="K59" s="307">
        <f>J59/1000000</f>
        <v>-0.036</v>
      </c>
      <c r="L59" s="325">
        <v>996083</v>
      </c>
      <c r="M59" s="326">
        <v>996076</v>
      </c>
      <c r="N59" s="307">
        <f>L59-M59</f>
        <v>7</v>
      </c>
      <c r="O59" s="307">
        <f>$F59*N59</f>
        <v>-7000</v>
      </c>
      <c r="P59" s="307">
        <f>O59/1000000</f>
        <v>-0.007</v>
      </c>
      <c r="Q59" s="452"/>
    </row>
    <row r="60" spans="1:17" ht="22.5" customHeight="1">
      <c r="A60" s="273">
        <v>39</v>
      </c>
      <c r="B60" s="297" t="s">
        <v>406</v>
      </c>
      <c r="C60" s="298">
        <v>4864942</v>
      </c>
      <c r="D60" s="121" t="s">
        <v>12</v>
      </c>
      <c r="E60" s="93" t="s">
        <v>325</v>
      </c>
      <c r="F60" s="307">
        <v>-1000</v>
      </c>
      <c r="G60" s="325">
        <v>999910</v>
      </c>
      <c r="H60" s="326">
        <v>999910</v>
      </c>
      <c r="I60" s="307">
        <f>G60-H60</f>
        <v>0</v>
      </c>
      <c r="J60" s="307">
        <f>$F60*I60</f>
        <v>0</v>
      </c>
      <c r="K60" s="307">
        <f>J60/1000000</f>
        <v>0</v>
      </c>
      <c r="L60" s="325">
        <v>999196</v>
      </c>
      <c r="M60" s="326">
        <v>999188</v>
      </c>
      <c r="N60" s="307">
        <f>L60-M60</f>
        <v>8</v>
      </c>
      <c r="O60" s="307">
        <f>$F60*N60</f>
        <v>-8000</v>
      </c>
      <c r="P60" s="307">
        <f>O60/1000000</f>
        <v>-0.008</v>
      </c>
      <c r="Q60" s="452"/>
    </row>
    <row r="61" spans="1:17" ht="18" customHeight="1" thickBot="1">
      <c r="A61" s="380" t="s">
        <v>314</v>
      </c>
      <c r="B61" s="300"/>
      <c r="C61" s="301"/>
      <c r="D61" s="250"/>
      <c r="E61" s="251"/>
      <c r="F61" s="305"/>
      <c r="G61" s="437"/>
      <c r="H61" s="438"/>
      <c r="I61" s="311"/>
      <c r="J61" s="311"/>
      <c r="K61" s="311"/>
      <c r="L61" s="437"/>
      <c r="M61" s="438"/>
      <c r="N61" s="311"/>
      <c r="O61" s="311"/>
      <c r="P61" s="570" t="str">
        <f>NDPL!$Q$1</f>
        <v>MAY-2020</v>
      </c>
      <c r="Q61" s="570"/>
    </row>
    <row r="62" spans="1:17" ht="15" customHeight="1" thickTop="1">
      <c r="A62" s="269"/>
      <c r="B62" s="272" t="s">
        <v>163</v>
      </c>
      <c r="C62" s="298"/>
      <c r="D62" s="81"/>
      <c r="E62" s="81"/>
      <c r="F62" s="393"/>
      <c r="G62" s="325"/>
      <c r="H62" s="326"/>
      <c r="I62" s="307"/>
      <c r="J62" s="307"/>
      <c r="K62" s="307"/>
      <c r="L62" s="325"/>
      <c r="M62" s="326"/>
      <c r="N62" s="307"/>
      <c r="O62" s="307"/>
      <c r="P62" s="307"/>
      <c r="Q62" s="439"/>
    </row>
    <row r="63" spans="1:17" ht="15" customHeight="1">
      <c r="A63" s="258">
        <v>40</v>
      </c>
      <c r="B63" s="297" t="s">
        <v>15</v>
      </c>
      <c r="C63" s="298">
        <v>4864962</v>
      </c>
      <c r="D63" s="121" t="s">
        <v>12</v>
      </c>
      <c r="E63" s="93" t="s">
        <v>325</v>
      </c>
      <c r="F63" s="305">
        <v>-1000</v>
      </c>
      <c r="G63" s="325">
        <v>47273</v>
      </c>
      <c r="H63" s="326">
        <v>47094</v>
      </c>
      <c r="I63" s="307">
        <f>G63-H63</f>
        <v>179</v>
      </c>
      <c r="J63" s="307">
        <f>$F63*I63</f>
        <v>-179000</v>
      </c>
      <c r="K63" s="307">
        <f>J63/1000000</f>
        <v>-0.179</v>
      </c>
      <c r="L63" s="325">
        <v>999205</v>
      </c>
      <c r="M63" s="326">
        <v>999174</v>
      </c>
      <c r="N63" s="307">
        <f>L63-M63</f>
        <v>31</v>
      </c>
      <c r="O63" s="307">
        <f>$F63*N63</f>
        <v>-31000</v>
      </c>
      <c r="P63" s="307">
        <f>O63/1000000</f>
        <v>-0.031</v>
      </c>
      <c r="Q63" s="451"/>
    </row>
    <row r="64" spans="1:17" ht="15" customHeight="1">
      <c r="A64" s="258">
        <v>41</v>
      </c>
      <c r="B64" s="297" t="s">
        <v>16</v>
      </c>
      <c r="C64" s="298">
        <v>4865038</v>
      </c>
      <c r="D64" s="121" t="s">
        <v>12</v>
      </c>
      <c r="E64" s="93" t="s">
        <v>325</v>
      </c>
      <c r="F64" s="305">
        <v>-1000</v>
      </c>
      <c r="G64" s="325">
        <v>8578</v>
      </c>
      <c r="H64" s="326">
        <v>8761</v>
      </c>
      <c r="I64" s="307">
        <f>G64-H64</f>
        <v>-183</v>
      </c>
      <c r="J64" s="307">
        <f>$F64*I64</f>
        <v>183000</v>
      </c>
      <c r="K64" s="307">
        <f>J64/1000000</f>
        <v>0.183</v>
      </c>
      <c r="L64" s="325">
        <v>999121</v>
      </c>
      <c r="M64" s="326">
        <v>999055</v>
      </c>
      <c r="N64" s="307">
        <f>L64-M64</f>
        <v>66</v>
      </c>
      <c r="O64" s="307">
        <f>$F64*N64</f>
        <v>-66000</v>
      </c>
      <c r="P64" s="307">
        <f>O64/1000000</f>
        <v>-0.066</v>
      </c>
      <c r="Q64" s="439"/>
    </row>
    <row r="65" spans="1:17" ht="15" customHeight="1">
      <c r="A65" s="258">
        <v>42</v>
      </c>
      <c r="B65" s="297" t="s">
        <v>17</v>
      </c>
      <c r="C65" s="298">
        <v>5295165</v>
      </c>
      <c r="D65" s="121" t="s">
        <v>12</v>
      </c>
      <c r="E65" s="93" t="s">
        <v>325</v>
      </c>
      <c r="F65" s="305">
        <v>-1000</v>
      </c>
      <c r="G65" s="325">
        <v>948</v>
      </c>
      <c r="H65" s="326">
        <v>913</v>
      </c>
      <c r="I65" s="307">
        <f>G65-H65</f>
        <v>35</v>
      </c>
      <c r="J65" s="307">
        <f>$F65*I65</f>
        <v>-35000</v>
      </c>
      <c r="K65" s="307">
        <f>J65/1000000</f>
        <v>-0.035</v>
      </c>
      <c r="L65" s="325">
        <v>3</v>
      </c>
      <c r="M65" s="326">
        <v>13</v>
      </c>
      <c r="N65" s="307">
        <f>L65-M65</f>
        <v>-10</v>
      </c>
      <c r="O65" s="307">
        <f>$F65*N65</f>
        <v>10000</v>
      </c>
      <c r="P65" s="307">
        <f>O65/1000000</f>
        <v>0.01</v>
      </c>
      <c r="Q65" s="457"/>
    </row>
    <row r="66" spans="2:17" ht="15" customHeight="1">
      <c r="B66" s="299" t="s">
        <v>164</v>
      </c>
      <c r="C66" s="298"/>
      <c r="D66" s="121"/>
      <c r="E66" s="121"/>
      <c r="F66" s="305"/>
      <c r="G66" s="325"/>
      <c r="H66" s="326"/>
      <c r="I66" s="307"/>
      <c r="J66" s="307"/>
      <c r="K66" s="307"/>
      <c r="L66" s="325"/>
      <c r="M66" s="326"/>
      <c r="N66" s="307"/>
      <c r="O66" s="307"/>
      <c r="P66" s="307"/>
      <c r="Q66" s="439"/>
    </row>
    <row r="67" spans="1:17" ht="15" customHeight="1">
      <c r="A67" s="258" t="s">
        <v>479</v>
      </c>
      <c r="B67" s="297" t="s">
        <v>15</v>
      </c>
      <c r="C67" s="298">
        <v>4865046</v>
      </c>
      <c r="D67" s="121" t="s">
        <v>12</v>
      </c>
      <c r="E67" s="93" t="s">
        <v>325</v>
      </c>
      <c r="F67" s="305">
        <v>-1000</v>
      </c>
      <c r="G67" s="325">
        <v>22925</v>
      </c>
      <c r="H67" s="326">
        <v>22911</v>
      </c>
      <c r="I67" s="307">
        <f>G67-H67</f>
        <v>14</v>
      </c>
      <c r="J67" s="307">
        <f>$F67*I67</f>
        <v>-14000</v>
      </c>
      <c r="K67" s="307">
        <f>J67/1000000</f>
        <v>-0.014</v>
      </c>
      <c r="L67" s="325">
        <v>993278</v>
      </c>
      <c r="M67" s="326">
        <v>993297</v>
      </c>
      <c r="N67" s="307">
        <f aca="true" t="shared" si="12" ref="N67:N72">L67-M67</f>
        <v>-19</v>
      </c>
      <c r="O67" s="307">
        <f aca="true" t="shared" si="13" ref="O67:O72">$F67*N67</f>
        <v>19000</v>
      </c>
      <c r="P67" s="307">
        <f aca="true" t="shared" si="14" ref="P67:P72">O67/1000000</f>
        <v>0.019</v>
      </c>
      <c r="Q67" s="439" t="s">
        <v>476</v>
      </c>
    </row>
    <row r="68" spans="1:17" ht="15" customHeight="1">
      <c r="A68" s="258"/>
      <c r="B68" s="297"/>
      <c r="C68" s="298">
        <v>4864928</v>
      </c>
      <c r="D68" s="121" t="s">
        <v>12</v>
      </c>
      <c r="E68" s="93" t="s">
        <v>325</v>
      </c>
      <c r="F68" s="305">
        <v>-1000</v>
      </c>
      <c r="G68" s="325">
        <v>2</v>
      </c>
      <c r="H68" s="326">
        <v>0</v>
      </c>
      <c r="I68" s="307">
        <f>G68-H68</f>
        <v>2</v>
      </c>
      <c r="J68" s="307">
        <f>$F68*I68</f>
        <v>-2000</v>
      </c>
      <c r="K68" s="307">
        <f>J68/1000000</f>
        <v>-0.002</v>
      </c>
      <c r="L68" s="325">
        <v>999995</v>
      </c>
      <c r="M68" s="326">
        <v>1000000</v>
      </c>
      <c r="N68" s="307">
        <f t="shared" si="12"/>
        <v>-5</v>
      </c>
      <c r="O68" s="307">
        <f t="shared" si="13"/>
        <v>5000</v>
      </c>
      <c r="P68" s="307">
        <f t="shared" si="14"/>
        <v>0.005</v>
      </c>
      <c r="Q68" s="439" t="s">
        <v>474</v>
      </c>
    </row>
    <row r="69" spans="1:17" ht="15" customHeight="1">
      <c r="A69" s="258">
        <v>44</v>
      </c>
      <c r="B69" s="297" t="s">
        <v>16</v>
      </c>
      <c r="C69" s="298">
        <v>4864967</v>
      </c>
      <c r="D69" s="121" t="s">
        <v>12</v>
      </c>
      <c r="E69" s="93" t="s">
        <v>325</v>
      </c>
      <c r="F69" s="305">
        <v>-1000</v>
      </c>
      <c r="G69" s="325">
        <v>1162</v>
      </c>
      <c r="H69" s="326">
        <v>1153</v>
      </c>
      <c r="I69" s="307">
        <f>G69-H69</f>
        <v>9</v>
      </c>
      <c r="J69" s="307">
        <f>$F69*I69</f>
        <v>-9000</v>
      </c>
      <c r="K69" s="307">
        <f>J69/1000000</f>
        <v>-0.009</v>
      </c>
      <c r="L69" s="325">
        <v>925267</v>
      </c>
      <c r="M69" s="326">
        <v>925478</v>
      </c>
      <c r="N69" s="307">
        <f t="shared" si="12"/>
        <v>-211</v>
      </c>
      <c r="O69" s="307">
        <f t="shared" si="13"/>
        <v>211000</v>
      </c>
      <c r="P69" s="307">
        <f t="shared" si="14"/>
        <v>0.211</v>
      </c>
      <c r="Q69" s="439"/>
    </row>
    <row r="70" spans="1:17" ht="15" customHeight="1">
      <c r="A70" s="258">
        <v>45</v>
      </c>
      <c r="B70" s="297" t="s">
        <v>17</v>
      </c>
      <c r="C70" s="298">
        <v>5295144</v>
      </c>
      <c r="D70" s="121" t="s">
        <v>12</v>
      </c>
      <c r="E70" s="93" t="s">
        <v>325</v>
      </c>
      <c r="F70" s="305">
        <v>-1000</v>
      </c>
      <c r="G70" s="325">
        <v>37910</v>
      </c>
      <c r="H70" s="326">
        <v>37839</v>
      </c>
      <c r="I70" s="307">
        <f>G70-H70</f>
        <v>71</v>
      </c>
      <c r="J70" s="307">
        <f>$F70*I70</f>
        <v>-71000</v>
      </c>
      <c r="K70" s="307">
        <f>J70/1000000</f>
        <v>-0.071</v>
      </c>
      <c r="L70" s="325">
        <v>7619</v>
      </c>
      <c r="M70" s="326">
        <v>7619</v>
      </c>
      <c r="N70" s="307">
        <f t="shared" si="12"/>
        <v>0</v>
      </c>
      <c r="O70" s="307">
        <f t="shared" si="13"/>
        <v>0</v>
      </c>
      <c r="P70" s="307">
        <f t="shared" si="14"/>
        <v>0</v>
      </c>
      <c r="Q70" s="451"/>
    </row>
    <row r="71" spans="1:17" ht="15" customHeight="1">
      <c r="A71" s="258"/>
      <c r="B71" s="297"/>
      <c r="C71" s="298"/>
      <c r="D71" s="121"/>
      <c r="E71" s="93"/>
      <c r="F71" s="305">
        <v>-1000</v>
      </c>
      <c r="G71" s="325"/>
      <c r="H71" s="326"/>
      <c r="I71" s="307"/>
      <c r="J71" s="307"/>
      <c r="K71" s="307"/>
      <c r="L71" s="325">
        <v>8033</v>
      </c>
      <c r="M71" s="326">
        <v>8031</v>
      </c>
      <c r="N71" s="307">
        <f t="shared" si="12"/>
        <v>2</v>
      </c>
      <c r="O71" s="307">
        <f t="shared" si="13"/>
        <v>-2000</v>
      </c>
      <c r="P71" s="307">
        <f t="shared" si="14"/>
        <v>-0.002</v>
      </c>
      <c r="Q71" s="451"/>
    </row>
    <row r="72" spans="1:17" ht="15" customHeight="1">
      <c r="A72" s="258">
        <v>46</v>
      </c>
      <c r="B72" s="297" t="s">
        <v>156</v>
      </c>
      <c r="C72" s="298">
        <v>4865023</v>
      </c>
      <c r="D72" s="121" t="s">
        <v>12</v>
      </c>
      <c r="E72" s="93" t="s">
        <v>325</v>
      </c>
      <c r="F72" s="305">
        <v>-2000</v>
      </c>
      <c r="G72" s="325">
        <v>112</v>
      </c>
      <c r="H72" s="326">
        <v>22</v>
      </c>
      <c r="I72" s="326">
        <f>G72-H72</f>
        <v>90</v>
      </c>
      <c r="J72" s="326">
        <f>$F72*I72</f>
        <v>-180000</v>
      </c>
      <c r="K72" s="326">
        <f>J72/1000000</f>
        <v>-0.18</v>
      </c>
      <c r="L72" s="325">
        <v>999871</v>
      </c>
      <c r="M72" s="326">
        <v>999879</v>
      </c>
      <c r="N72" s="326">
        <f t="shared" si="12"/>
        <v>-8</v>
      </c>
      <c r="O72" s="326">
        <f t="shared" si="13"/>
        <v>16000</v>
      </c>
      <c r="P72" s="326">
        <f t="shared" si="14"/>
        <v>0.016</v>
      </c>
      <c r="Q72" s="469"/>
    </row>
    <row r="73" spans="2:17" ht="15" customHeight="1">
      <c r="B73" s="299" t="s">
        <v>112</v>
      </c>
      <c r="C73" s="298"/>
      <c r="D73" s="121"/>
      <c r="E73" s="93"/>
      <c r="F73" s="303"/>
      <c r="G73" s="325"/>
      <c r="H73" s="326"/>
      <c r="I73" s="307"/>
      <c r="J73" s="307"/>
      <c r="K73" s="307"/>
      <c r="L73" s="325"/>
      <c r="M73" s="326"/>
      <c r="N73" s="307"/>
      <c r="O73" s="307"/>
      <c r="P73" s="307"/>
      <c r="Q73" s="439"/>
    </row>
    <row r="74" spans="1:17" ht="15" customHeight="1">
      <c r="A74" s="258">
        <v>47</v>
      </c>
      <c r="B74" s="297" t="s">
        <v>345</v>
      </c>
      <c r="C74" s="298">
        <v>5128461</v>
      </c>
      <c r="D74" s="121" t="s">
        <v>12</v>
      </c>
      <c r="E74" s="93" t="s">
        <v>325</v>
      </c>
      <c r="F74" s="303">
        <v>-1000</v>
      </c>
      <c r="G74" s="325">
        <v>60256</v>
      </c>
      <c r="H74" s="326">
        <v>57887</v>
      </c>
      <c r="I74" s="307">
        <f>G74-H74</f>
        <v>2369</v>
      </c>
      <c r="J74" s="307">
        <f>$F74*I74</f>
        <v>-2369000</v>
      </c>
      <c r="K74" s="307">
        <f>J74/1000000</f>
        <v>-2.369</v>
      </c>
      <c r="L74" s="325">
        <v>997183</v>
      </c>
      <c r="M74" s="326">
        <v>997183</v>
      </c>
      <c r="N74" s="307">
        <f>L74-M74</f>
        <v>0</v>
      </c>
      <c r="O74" s="307">
        <f>$F74*N74</f>
        <v>0</v>
      </c>
      <c r="P74" s="307">
        <f>O74/1000000</f>
        <v>0</v>
      </c>
      <c r="Q74" s="440"/>
    </row>
    <row r="75" spans="1:17" ht="15" customHeight="1">
      <c r="A75" s="258">
        <v>48</v>
      </c>
      <c r="B75" s="297" t="s">
        <v>166</v>
      </c>
      <c r="C75" s="298">
        <v>4865003</v>
      </c>
      <c r="D75" s="121" t="s">
        <v>12</v>
      </c>
      <c r="E75" s="93" t="s">
        <v>325</v>
      </c>
      <c r="F75" s="677">
        <v>-2000</v>
      </c>
      <c r="G75" s="325">
        <v>30788</v>
      </c>
      <c r="H75" s="326">
        <v>30591</v>
      </c>
      <c r="I75" s="307">
        <f>G75-H75</f>
        <v>197</v>
      </c>
      <c r="J75" s="307">
        <f>$F75*I75</f>
        <v>-394000</v>
      </c>
      <c r="K75" s="307">
        <f>J75/1000000</f>
        <v>-0.394</v>
      </c>
      <c r="L75" s="325">
        <v>999381</v>
      </c>
      <c r="M75" s="326">
        <v>999381</v>
      </c>
      <c r="N75" s="307">
        <f>L75-M75</f>
        <v>0</v>
      </c>
      <c r="O75" s="307">
        <f>$F75*N75</f>
        <v>0</v>
      </c>
      <c r="P75" s="307">
        <f>O75/1000000</f>
        <v>0</v>
      </c>
      <c r="Q75" s="439"/>
    </row>
    <row r="76" spans="2:17" ht="15" customHeight="1">
      <c r="B76" s="299" t="s">
        <v>347</v>
      </c>
      <c r="C76" s="298"/>
      <c r="D76" s="121"/>
      <c r="E76" s="93"/>
      <c r="F76" s="303"/>
      <c r="G76" s="325"/>
      <c r="H76" s="326"/>
      <c r="I76" s="307"/>
      <c r="J76" s="307"/>
      <c r="K76" s="307"/>
      <c r="L76" s="325"/>
      <c r="M76" s="326"/>
      <c r="N76" s="307"/>
      <c r="O76" s="307"/>
      <c r="P76" s="307"/>
      <c r="Q76" s="439"/>
    </row>
    <row r="77" spans="1:17" ht="15" customHeight="1">
      <c r="A77" s="258">
        <v>49</v>
      </c>
      <c r="B77" s="297" t="s">
        <v>345</v>
      </c>
      <c r="C77" s="298">
        <v>4865024</v>
      </c>
      <c r="D77" s="121" t="s">
        <v>12</v>
      </c>
      <c r="E77" s="93" t="s">
        <v>325</v>
      </c>
      <c r="F77" s="394">
        <v>-2000</v>
      </c>
      <c r="G77" s="325">
        <v>8879</v>
      </c>
      <c r="H77" s="326">
        <v>8850</v>
      </c>
      <c r="I77" s="307">
        <f>G77-H77</f>
        <v>29</v>
      </c>
      <c r="J77" s="307">
        <f>$F77*I77</f>
        <v>-58000</v>
      </c>
      <c r="K77" s="307">
        <f>J77/1000000</f>
        <v>-0.058</v>
      </c>
      <c r="L77" s="325">
        <v>2487</v>
      </c>
      <c r="M77" s="326">
        <v>2454</v>
      </c>
      <c r="N77" s="307">
        <f>L77-M77</f>
        <v>33</v>
      </c>
      <c r="O77" s="307">
        <f>$F77*N77</f>
        <v>-66000</v>
      </c>
      <c r="P77" s="307">
        <f>O77/1000000</f>
        <v>-0.066</v>
      </c>
      <c r="Q77" s="439"/>
    </row>
    <row r="78" spans="1:17" ht="15" customHeight="1">
      <c r="A78" s="258">
        <v>50</v>
      </c>
      <c r="B78" s="297" t="s">
        <v>166</v>
      </c>
      <c r="C78" s="298">
        <v>4864920</v>
      </c>
      <c r="D78" s="121" t="s">
        <v>12</v>
      </c>
      <c r="E78" s="93" t="s">
        <v>325</v>
      </c>
      <c r="F78" s="394">
        <v>-2000</v>
      </c>
      <c r="G78" s="325">
        <v>6957</v>
      </c>
      <c r="H78" s="326">
        <v>6918</v>
      </c>
      <c r="I78" s="307">
        <f>G78-H78</f>
        <v>39</v>
      </c>
      <c r="J78" s="307">
        <f>$F78*I78</f>
        <v>-78000</v>
      </c>
      <c r="K78" s="307">
        <f>J78/1000000</f>
        <v>-0.078</v>
      </c>
      <c r="L78" s="325">
        <v>1409</v>
      </c>
      <c r="M78" s="326">
        <v>1368</v>
      </c>
      <c r="N78" s="307">
        <f>L78-M78</f>
        <v>41</v>
      </c>
      <c r="O78" s="307">
        <f>$F78*N78</f>
        <v>-82000</v>
      </c>
      <c r="P78" s="307">
        <f>O78/1000000</f>
        <v>-0.082</v>
      </c>
      <c r="Q78" s="439"/>
    </row>
    <row r="79" spans="1:17" ht="15" customHeight="1">
      <c r="A79" s="258"/>
      <c r="B79" s="428" t="s">
        <v>353</v>
      </c>
      <c r="C79" s="298"/>
      <c r="D79" s="121"/>
      <c r="E79" s="93"/>
      <c r="F79" s="394"/>
      <c r="G79" s="325"/>
      <c r="H79" s="326"/>
      <c r="I79" s="307"/>
      <c r="J79" s="307"/>
      <c r="K79" s="307"/>
      <c r="L79" s="325"/>
      <c r="M79" s="326"/>
      <c r="N79" s="307"/>
      <c r="O79" s="307"/>
      <c r="P79" s="307"/>
      <c r="Q79" s="439"/>
    </row>
    <row r="80" spans="1:17" ht="15" customHeight="1">
      <c r="A80" s="258">
        <v>51</v>
      </c>
      <c r="B80" s="297" t="s">
        <v>345</v>
      </c>
      <c r="C80" s="298">
        <v>5128414</v>
      </c>
      <c r="D80" s="121" t="s">
        <v>12</v>
      </c>
      <c r="E80" s="93" t="s">
        <v>325</v>
      </c>
      <c r="F80" s="394">
        <v>-1000</v>
      </c>
      <c r="G80" s="325">
        <v>919080</v>
      </c>
      <c r="H80" s="326">
        <v>919398</v>
      </c>
      <c r="I80" s="307">
        <f>G80-H80</f>
        <v>-318</v>
      </c>
      <c r="J80" s="307">
        <f>$F80*I80</f>
        <v>318000</v>
      </c>
      <c r="K80" s="307">
        <f>J80/1000000</f>
        <v>0.318</v>
      </c>
      <c r="L80" s="325">
        <v>979169</v>
      </c>
      <c r="M80" s="326">
        <v>979351</v>
      </c>
      <c r="N80" s="307">
        <f>L80-M80</f>
        <v>-182</v>
      </c>
      <c r="O80" s="307">
        <f>$F80*N80</f>
        <v>182000</v>
      </c>
      <c r="P80" s="307">
        <f>O80/1000000</f>
        <v>0.182</v>
      </c>
      <c r="Q80" s="439"/>
    </row>
    <row r="81" spans="1:17" ht="15" customHeight="1">
      <c r="A81" s="258">
        <v>52</v>
      </c>
      <c r="B81" s="297" t="s">
        <v>166</v>
      </c>
      <c r="C81" s="298">
        <v>4902504</v>
      </c>
      <c r="D81" s="121" t="s">
        <v>12</v>
      </c>
      <c r="E81" s="93" t="s">
        <v>325</v>
      </c>
      <c r="F81" s="394">
        <v>-1000</v>
      </c>
      <c r="G81" s="325">
        <v>1376</v>
      </c>
      <c r="H81" s="326">
        <v>1705</v>
      </c>
      <c r="I81" s="307">
        <f>G81-H81</f>
        <v>-329</v>
      </c>
      <c r="J81" s="307">
        <f>$F81*I81</f>
        <v>329000</v>
      </c>
      <c r="K81" s="307">
        <f>J81/1000000</f>
        <v>0.329</v>
      </c>
      <c r="L81" s="325">
        <v>994717</v>
      </c>
      <c r="M81" s="326">
        <v>994887</v>
      </c>
      <c r="N81" s="307">
        <f>L81-M81</f>
        <v>-170</v>
      </c>
      <c r="O81" s="307">
        <f>$F81*N81</f>
        <v>170000</v>
      </c>
      <c r="P81" s="307">
        <f>O81/1000000</f>
        <v>0.17</v>
      </c>
      <c r="Q81" s="439"/>
    </row>
    <row r="82" spans="1:17" ht="15" customHeight="1">
      <c r="A82" s="258">
        <v>53</v>
      </c>
      <c r="B82" s="297" t="s">
        <v>410</v>
      </c>
      <c r="C82" s="298">
        <v>5128426</v>
      </c>
      <c r="D82" s="121" t="s">
        <v>12</v>
      </c>
      <c r="E82" s="93" t="s">
        <v>325</v>
      </c>
      <c r="F82" s="394">
        <v>-1000</v>
      </c>
      <c r="G82" s="325">
        <v>1637</v>
      </c>
      <c r="H82" s="326">
        <v>1942</v>
      </c>
      <c r="I82" s="307">
        <f>G82-H82</f>
        <v>-305</v>
      </c>
      <c r="J82" s="307">
        <f>$F82*I82</f>
        <v>305000</v>
      </c>
      <c r="K82" s="307">
        <f>J82/1000000</f>
        <v>0.305</v>
      </c>
      <c r="L82" s="325">
        <v>987388</v>
      </c>
      <c r="M82" s="326">
        <v>987490</v>
      </c>
      <c r="N82" s="307">
        <f>L82-M82</f>
        <v>-102</v>
      </c>
      <c r="O82" s="307">
        <f>$F82*N82</f>
        <v>102000</v>
      </c>
      <c r="P82" s="307">
        <f>O82/1000000</f>
        <v>0.102</v>
      </c>
      <c r="Q82" s="439"/>
    </row>
    <row r="83" spans="2:17" ht="15" customHeight="1">
      <c r="B83" s="428" t="s">
        <v>362</v>
      </c>
      <c r="C83" s="298"/>
      <c r="D83" s="121"/>
      <c r="E83" s="93"/>
      <c r="F83" s="394"/>
      <c r="G83" s="325"/>
      <c r="H83" s="326"/>
      <c r="I83" s="307"/>
      <c r="J83" s="307"/>
      <c r="K83" s="307"/>
      <c r="L83" s="325"/>
      <c r="M83" s="326"/>
      <c r="N83" s="307"/>
      <c r="O83" s="307"/>
      <c r="P83" s="307"/>
      <c r="Q83" s="439"/>
    </row>
    <row r="84" spans="1:17" ht="15" customHeight="1">
      <c r="A84" s="258">
        <v>54</v>
      </c>
      <c r="B84" s="297" t="s">
        <v>363</v>
      </c>
      <c r="C84" s="298">
        <v>5100228</v>
      </c>
      <c r="D84" s="121" t="s">
        <v>12</v>
      </c>
      <c r="E84" s="93" t="s">
        <v>325</v>
      </c>
      <c r="F84" s="394">
        <v>800</v>
      </c>
      <c r="G84" s="325">
        <v>993087</v>
      </c>
      <c r="H84" s="326">
        <v>993087</v>
      </c>
      <c r="I84" s="307">
        <f>G84-H84</f>
        <v>0</v>
      </c>
      <c r="J84" s="307">
        <f aca="true" t="shared" si="15" ref="J84:J91">$F84*I84</f>
        <v>0</v>
      </c>
      <c r="K84" s="307">
        <f aca="true" t="shared" si="16" ref="K84:K91">J84/1000000</f>
        <v>0</v>
      </c>
      <c r="L84" s="325">
        <v>993087</v>
      </c>
      <c r="M84" s="326">
        <v>993087</v>
      </c>
      <c r="N84" s="307">
        <v>0</v>
      </c>
      <c r="O84" s="307">
        <v>0</v>
      </c>
      <c r="P84" s="307">
        <v>0</v>
      </c>
      <c r="Q84" s="439" t="s">
        <v>477</v>
      </c>
    </row>
    <row r="85" spans="1:17" ht="15" customHeight="1">
      <c r="A85" s="258"/>
      <c r="B85" s="297"/>
      <c r="C85" s="298"/>
      <c r="D85" s="121"/>
      <c r="E85" s="93"/>
      <c r="F85" s="394">
        <v>800</v>
      </c>
      <c r="G85" s="325"/>
      <c r="H85" s="326"/>
      <c r="I85" s="307"/>
      <c r="J85" s="307"/>
      <c r="K85" s="307">
        <f>K86*0.75</f>
        <v>-0.07200000000000001</v>
      </c>
      <c r="L85" s="325"/>
      <c r="M85" s="326"/>
      <c r="N85" s="307"/>
      <c r="O85" s="307"/>
      <c r="P85" s="307">
        <v>0</v>
      </c>
      <c r="Q85" s="439" t="s">
        <v>482</v>
      </c>
    </row>
    <row r="86" spans="1:17" ht="15" customHeight="1">
      <c r="A86" s="258"/>
      <c r="B86" s="297"/>
      <c r="C86" s="298">
        <v>4902509</v>
      </c>
      <c r="D86" s="121" t="s">
        <v>12</v>
      </c>
      <c r="E86" s="93" t="s">
        <v>325</v>
      </c>
      <c r="F86" s="394">
        <v>4000</v>
      </c>
      <c r="G86" s="325">
        <v>999976</v>
      </c>
      <c r="H86" s="326">
        <v>1000000</v>
      </c>
      <c r="I86" s="307">
        <f aca="true" t="shared" si="17" ref="I86:I91">G86-H86</f>
        <v>-24</v>
      </c>
      <c r="J86" s="307">
        <f t="shared" si="15"/>
        <v>-96000</v>
      </c>
      <c r="K86" s="307">
        <f t="shared" si="16"/>
        <v>-0.096</v>
      </c>
      <c r="L86" s="325">
        <v>0</v>
      </c>
      <c r="M86" s="326">
        <v>0</v>
      </c>
      <c r="N86" s="307">
        <v>0</v>
      </c>
      <c r="O86" s="307">
        <v>0</v>
      </c>
      <c r="P86" s="307">
        <v>0</v>
      </c>
      <c r="Q86" s="439" t="s">
        <v>473</v>
      </c>
    </row>
    <row r="87" spans="1:17" ht="15" customHeight="1">
      <c r="A87" s="258">
        <v>55</v>
      </c>
      <c r="B87" s="346" t="s">
        <v>364</v>
      </c>
      <c r="C87" s="298">
        <v>4865026</v>
      </c>
      <c r="D87" s="121" t="s">
        <v>12</v>
      </c>
      <c r="E87" s="93" t="s">
        <v>325</v>
      </c>
      <c r="F87" s="394">
        <v>800</v>
      </c>
      <c r="G87" s="325">
        <v>981826</v>
      </c>
      <c r="H87" s="326">
        <v>982277</v>
      </c>
      <c r="I87" s="307">
        <f t="shared" si="17"/>
        <v>-451</v>
      </c>
      <c r="J87" s="307">
        <f t="shared" si="15"/>
        <v>-360800</v>
      </c>
      <c r="K87" s="307">
        <f t="shared" si="16"/>
        <v>-0.3608</v>
      </c>
      <c r="L87" s="325">
        <v>587</v>
      </c>
      <c r="M87" s="326">
        <v>578</v>
      </c>
      <c r="N87" s="307">
        <f>L87-M87</f>
        <v>9</v>
      </c>
      <c r="O87" s="307">
        <f>$F87*N87</f>
        <v>7200</v>
      </c>
      <c r="P87" s="307">
        <f>O87/1000000</f>
        <v>0.0072</v>
      </c>
      <c r="Q87" s="439"/>
    </row>
    <row r="88" spans="1:17" ht="15" customHeight="1">
      <c r="A88" s="258">
        <v>56</v>
      </c>
      <c r="B88" s="297" t="s">
        <v>339</v>
      </c>
      <c r="C88" s="298">
        <v>5100233</v>
      </c>
      <c r="D88" s="121" t="s">
        <v>12</v>
      </c>
      <c r="E88" s="93" t="s">
        <v>325</v>
      </c>
      <c r="F88" s="394">
        <v>800</v>
      </c>
      <c r="G88" s="325">
        <v>950831</v>
      </c>
      <c r="H88" s="326">
        <v>952093</v>
      </c>
      <c r="I88" s="307">
        <f t="shared" si="17"/>
        <v>-1262</v>
      </c>
      <c r="J88" s="307">
        <f t="shared" si="15"/>
        <v>-1009600</v>
      </c>
      <c r="K88" s="307">
        <f t="shared" si="16"/>
        <v>-1.0096</v>
      </c>
      <c r="L88" s="325">
        <v>999546</v>
      </c>
      <c r="M88" s="326">
        <v>999568</v>
      </c>
      <c r="N88" s="307">
        <f>L88-M88</f>
        <v>-22</v>
      </c>
      <c r="O88" s="307">
        <f>$F88*N88</f>
        <v>-17600</v>
      </c>
      <c r="P88" s="307">
        <f>O88/1000000</f>
        <v>-0.0176</v>
      </c>
      <c r="Q88" s="439"/>
    </row>
    <row r="89" spans="1:17" ht="15" customHeight="1">
      <c r="A89" s="258">
        <v>57</v>
      </c>
      <c r="B89" s="297" t="s">
        <v>367</v>
      </c>
      <c r="C89" s="298">
        <v>4864971</v>
      </c>
      <c r="D89" s="121" t="s">
        <v>12</v>
      </c>
      <c r="E89" s="93" t="s">
        <v>325</v>
      </c>
      <c r="F89" s="394">
        <v>-800</v>
      </c>
      <c r="G89" s="325">
        <v>0</v>
      </c>
      <c r="H89" s="326">
        <v>0</v>
      </c>
      <c r="I89" s="333">
        <f t="shared" si="17"/>
        <v>0</v>
      </c>
      <c r="J89" s="333">
        <f t="shared" si="15"/>
        <v>0</v>
      </c>
      <c r="K89" s="333">
        <f t="shared" si="16"/>
        <v>0</v>
      </c>
      <c r="L89" s="325">
        <v>999495</v>
      </c>
      <c r="M89" s="326">
        <v>999495</v>
      </c>
      <c r="N89" s="333">
        <f>L89-M89</f>
        <v>0</v>
      </c>
      <c r="O89" s="333">
        <f>$F89*N89</f>
        <v>0</v>
      </c>
      <c r="P89" s="333">
        <f>O89/1000000</f>
        <v>0</v>
      </c>
      <c r="Q89" s="439"/>
    </row>
    <row r="90" spans="1:17" ht="15" customHeight="1">
      <c r="A90" s="258">
        <v>58</v>
      </c>
      <c r="B90" s="297" t="s">
        <v>411</v>
      </c>
      <c r="C90" s="298">
        <v>4865049</v>
      </c>
      <c r="D90" s="121" t="s">
        <v>12</v>
      </c>
      <c r="E90" s="93" t="s">
        <v>325</v>
      </c>
      <c r="F90" s="394">
        <v>800</v>
      </c>
      <c r="G90" s="325">
        <v>999550</v>
      </c>
      <c r="H90" s="326">
        <v>999613</v>
      </c>
      <c r="I90" s="307">
        <f t="shared" si="17"/>
        <v>-63</v>
      </c>
      <c r="J90" s="307">
        <f t="shared" si="15"/>
        <v>-50400</v>
      </c>
      <c r="K90" s="307">
        <f t="shared" si="16"/>
        <v>-0.0504</v>
      </c>
      <c r="L90" s="325">
        <v>999821</v>
      </c>
      <c r="M90" s="326">
        <v>999820</v>
      </c>
      <c r="N90" s="307">
        <f>L90-M90</f>
        <v>1</v>
      </c>
      <c r="O90" s="307">
        <f>$F90*N90</f>
        <v>800</v>
      </c>
      <c r="P90" s="307">
        <f>O90/1000000</f>
        <v>0.0008</v>
      </c>
      <c r="Q90" s="439"/>
    </row>
    <row r="91" spans="1:17" ht="15" customHeight="1">
      <c r="A91" s="258">
        <v>59</v>
      </c>
      <c r="B91" s="297" t="s">
        <v>412</v>
      </c>
      <c r="C91" s="298">
        <v>5128436</v>
      </c>
      <c r="D91" s="121" t="s">
        <v>12</v>
      </c>
      <c r="E91" s="93" t="s">
        <v>325</v>
      </c>
      <c r="F91" s="394">
        <v>800</v>
      </c>
      <c r="G91" s="325">
        <v>996332</v>
      </c>
      <c r="H91" s="326">
        <v>996321</v>
      </c>
      <c r="I91" s="307">
        <f t="shared" si="17"/>
        <v>11</v>
      </c>
      <c r="J91" s="307">
        <f t="shared" si="15"/>
        <v>8800</v>
      </c>
      <c r="K91" s="307">
        <f t="shared" si="16"/>
        <v>0.0088</v>
      </c>
      <c r="L91" s="325">
        <v>26</v>
      </c>
      <c r="M91" s="326">
        <v>22</v>
      </c>
      <c r="N91" s="307">
        <f>L91-M91</f>
        <v>4</v>
      </c>
      <c r="O91" s="307">
        <f>$F91*N91</f>
        <v>3200</v>
      </c>
      <c r="P91" s="307">
        <f>O91/1000000</f>
        <v>0.0032</v>
      </c>
      <c r="Q91" s="439"/>
    </row>
    <row r="92" spans="2:17" ht="15" customHeight="1">
      <c r="B92" s="272" t="s">
        <v>98</v>
      </c>
      <c r="C92" s="298"/>
      <c r="D92" s="81"/>
      <c r="E92" s="81"/>
      <c r="F92" s="303"/>
      <c r="G92" s="325"/>
      <c r="H92" s="326"/>
      <c r="I92" s="307"/>
      <c r="J92" s="307"/>
      <c r="K92" s="307"/>
      <c r="L92" s="325"/>
      <c r="M92" s="326"/>
      <c r="N92" s="307"/>
      <c r="O92" s="307"/>
      <c r="P92" s="307"/>
      <c r="Q92" s="439"/>
    </row>
    <row r="93" spans="1:17" ht="15" customHeight="1">
      <c r="A93" s="258">
        <v>60</v>
      </c>
      <c r="B93" s="297" t="s">
        <v>109</v>
      </c>
      <c r="C93" s="298">
        <v>4864949</v>
      </c>
      <c r="D93" s="121" t="s">
        <v>12</v>
      </c>
      <c r="E93" s="93" t="s">
        <v>325</v>
      </c>
      <c r="F93" s="305">
        <v>2000</v>
      </c>
      <c r="G93" s="325">
        <v>996310</v>
      </c>
      <c r="H93" s="326">
        <v>996437</v>
      </c>
      <c r="I93" s="307">
        <f>G93-H93</f>
        <v>-127</v>
      </c>
      <c r="J93" s="307">
        <f>$F93*I93</f>
        <v>-254000</v>
      </c>
      <c r="K93" s="307">
        <f>J93/1000000</f>
        <v>-0.254</v>
      </c>
      <c r="L93" s="325">
        <v>999516</v>
      </c>
      <c r="M93" s="326">
        <v>999533</v>
      </c>
      <c r="N93" s="307">
        <f>L93-M93</f>
        <v>-17</v>
      </c>
      <c r="O93" s="307">
        <f>$F93*N93</f>
        <v>-34000</v>
      </c>
      <c r="P93" s="307">
        <f>O93/1000000</f>
        <v>-0.034</v>
      </c>
      <c r="Q93" s="439"/>
    </row>
    <row r="94" spans="1:17" ht="15" customHeight="1">
      <c r="A94" s="258">
        <v>61</v>
      </c>
      <c r="B94" s="297" t="s">
        <v>110</v>
      </c>
      <c r="C94" s="298">
        <v>4865016</v>
      </c>
      <c r="D94" s="121" t="s">
        <v>12</v>
      </c>
      <c r="E94" s="93" t="s">
        <v>325</v>
      </c>
      <c r="F94" s="305">
        <v>800</v>
      </c>
      <c r="G94" s="325">
        <v>7</v>
      </c>
      <c r="H94" s="326">
        <v>7</v>
      </c>
      <c r="I94" s="307">
        <v>0</v>
      </c>
      <c r="J94" s="307">
        <v>0</v>
      </c>
      <c r="K94" s="307">
        <v>0</v>
      </c>
      <c r="L94" s="325">
        <v>999722</v>
      </c>
      <c r="M94" s="326">
        <v>999722</v>
      </c>
      <c r="N94" s="307">
        <v>0</v>
      </c>
      <c r="O94" s="307">
        <v>0</v>
      </c>
      <c r="P94" s="307">
        <v>0</v>
      </c>
      <c r="Q94" s="451"/>
    </row>
    <row r="95" spans="1:17" ht="15" customHeight="1">
      <c r="A95" s="258"/>
      <c r="B95" s="299" t="s">
        <v>165</v>
      </c>
      <c r="C95" s="298"/>
      <c r="D95" s="121"/>
      <c r="E95" s="121"/>
      <c r="F95" s="305"/>
      <c r="G95" s="325"/>
      <c r="H95" s="326"/>
      <c r="I95" s="307"/>
      <c r="J95" s="307"/>
      <c r="K95" s="307"/>
      <c r="L95" s="325"/>
      <c r="M95" s="326"/>
      <c r="N95" s="307"/>
      <c r="O95" s="307"/>
      <c r="P95" s="307"/>
      <c r="Q95" s="439"/>
    </row>
    <row r="96" spans="1:17" s="810" customFormat="1" ht="15" customHeight="1">
      <c r="A96" s="803">
        <v>62</v>
      </c>
      <c r="B96" s="804" t="s">
        <v>35</v>
      </c>
      <c r="C96" s="805">
        <v>4864966</v>
      </c>
      <c r="D96" s="806" t="s">
        <v>12</v>
      </c>
      <c r="E96" s="807" t="s">
        <v>325</v>
      </c>
      <c r="F96" s="808">
        <v>-1000</v>
      </c>
      <c r="G96" s="325">
        <v>65058</v>
      </c>
      <c r="H96" s="326">
        <v>65058</v>
      </c>
      <c r="I96" s="307">
        <f>G96-H96</f>
        <v>0</v>
      </c>
      <c r="J96" s="307">
        <f>$F96*I96</f>
        <v>0</v>
      </c>
      <c r="K96" s="307">
        <f>J96/1000000</f>
        <v>0</v>
      </c>
      <c r="L96" s="325">
        <v>923</v>
      </c>
      <c r="M96" s="326">
        <v>923</v>
      </c>
      <c r="N96" s="307">
        <f>L96-M96</f>
        <v>0</v>
      </c>
      <c r="O96" s="307">
        <f>$F96*N96</f>
        <v>0</v>
      </c>
      <c r="P96" s="307">
        <f>O96/1000000</f>
        <v>0</v>
      </c>
      <c r="Q96" s="809"/>
    </row>
    <row r="97" spans="1:17" ht="15" customHeight="1">
      <c r="A97" s="258">
        <v>63</v>
      </c>
      <c r="B97" s="297" t="s">
        <v>166</v>
      </c>
      <c r="C97" s="298">
        <v>5128415</v>
      </c>
      <c r="D97" s="121" t="s">
        <v>12</v>
      </c>
      <c r="E97" s="93" t="s">
        <v>325</v>
      </c>
      <c r="F97" s="305">
        <v>-1000</v>
      </c>
      <c r="G97" s="325">
        <v>11651</v>
      </c>
      <c r="H97" s="326">
        <v>11118</v>
      </c>
      <c r="I97" s="307">
        <f>G97-H97</f>
        <v>533</v>
      </c>
      <c r="J97" s="307">
        <f>$F97*I97</f>
        <v>-533000</v>
      </c>
      <c r="K97" s="307">
        <f>J97/1000000</f>
        <v>-0.533</v>
      </c>
      <c r="L97" s="325">
        <v>2778</v>
      </c>
      <c r="M97" s="326">
        <v>1022</v>
      </c>
      <c r="N97" s="307">
        <f>L97-M97</f>
        <v>1756</v>
      </c>
      <c r="O97" s="307">
        <f>$F97*N97</f>
        <v>-1756000</v>
      </c>
      <c r="P97" s="307">
        <f>O97/1000000</f>
        <v>-1.756</v>
      </c>
      <c r="Q97" s="439"/>
    </row>
    <row r="98" spans="1:17" ht="15" customHeight="1">
      <c r="A98" s="258">
        <v>64</v>
      </c>
      <c r="B98" s="297" t="s">
        <v>410</v>
      </c>
      <c r="C98" s="298">
        <v>4864999</v>
      </c>
      <c r="D98" s="121" t="s">
        <v>12</v>
      </c>
      <c r="E98" s="93" t="s">
        <v>325</v>
      </c>
      <c r="F98" s="305">
        <v>-1000</v>
      </c>
      <c r="G98" s="325">
        <v>114644</v>
      </c>
      <c r="H98" s="326">
        <v>114438</v>
      </c>
      <c r="I98" s="307">
        <f>G98-H98</f>
        <v>206</v>
      </c>
      <c r="J98" s="307">
        <f>$F98*I98</f>
        <v>-206000</v>
      </c>
      <c r="K98" s="307">
        <f>J98/1000000</f>
        <v>-0.206</v>
      </c>
      <c r="L98" s="325">
        <v>1469</v>
      </c>
      <c r="M98" s="326">
        <v>1003</v>
      </c>
      <c r="N98" s="307">
        <f>L98-M98</f>
        <v>466</v>
      </c>
      <c r="O98" s="307">
        <f>$F98*N98</f>
        <v>-466000</v>
      </c>
      <c r="P98" s="307">
        <f>O98/1000000</f>
        <v>-0.466</v>
      </c>
      <c r="Q98" s="439"/>
    </row>
    <row r="99" spans="1:17" ht="15" customHeight="1">
      <c r="A99" s="258"/>
      <c r="B99" s="302" t="s">
        <v>26</v>
      </c>
      <c r="C99" s="275"/>
      <c r="D99" s="52"/>
      <c r="E99" s="52"/>
      <c r="F99" s="305"/>
      <c r="G99" s="325"/>
      <c r="H99" s="326"/>
      <c r="I99" s="307"/>
      <c r="J99" s="307"/>
      <c r="K99" s="307"/>
      <c r="L99" s="325"/>
      <c r="M99" s="326"/>
      <c r="N99" s="307"/>
      <c r="O99" s="307"/>
      <c r="P99" s="307"/>
      <c r="Q99" s="439"/>
    </row>
    <row r="100" spans="1:17" ht="15" customHeight="1">
      <c r="A100" s="258">
        <v>65</v>
      </c>
      <c r="B100" s="85" t="s">
        <v>75</v>
      </c>
      <c r="C100" s="320">
        <v>5295192</v>
      </c>
      <c r="D100" s="312" t="s">
        <v>12</v>
      </c>
      <c r="E100" s="312" t="s">
        <v>325</v>
      </c>
      <c r="F100" s="320">
        <v>100</v>
      </c>
      <c r="G100" s="325">
        <v>15325</v>
      </c>
      <c r="H100" s="326">
        <v>15301</v>
      </c>
      <c r="I100" s="326">
        <f>G100-H100</f>
        <v>24</v>
      </c>
      <c r="J100" s="326">
        <f>$F100*I100</f>
        <v>2400</v>
      </c>
      <c r="K100" s="326">
        <f>J100/1000000</f>
        <v>0.0024</v>
      </c>
      <c r="L100" s="325">
        <v>120210</v>
      </c>
      <c r="M100" s="326">
        <v>119617</v>
      </c>
      <c r="N100" s="326">
        <f>L100-M100</f>
        <v>593</v>
      </c>
      <c r="O100" s="326">
        <f>$F100*N100</f>
        <v>59300</v>
      </c>
      <c r="P100" s="327">
        <f>O100/1000000</f>
        <v>0.0593</v>
      </c>
      <c r="Q100" s="439"/>
    </row>
    <row r="101" spans="1:17" ht="15" customHeight="1">
      <c r="A101" s="258">
        <v>66</v>
      </c>
      <c r="B101" s="299" t="s">
        <v>45</v>
      </c>
      <c r="C101" s="298"/>
      <c r="D101" s="121"/>
      <c r="E101" s="121"/>
      <c r="F101" s="305"/>
      <c r="G101" s="325"/>
      <c r="H101" s="326"/>
      <c r="I101" s="307"/>
      <c r="J101" s="307"/>
      <c r="K101" s="307"/>
      <c r="L101" s="325"/>
      <c r="M101" s="326"/>
      <c r="N101" s="307"/>
      <c r="O101" s="307"/>
      <c r="P101" s="307"/>
      <c r="Q101" s="439"/>
    </row>
    <row r="102" spans="1:17" ht="15" customHeight="1">
      <c r="A102" s="258">
        <v>67</v>
      </c>
      <c r="B102" s="297" t="s">
        <v>326</v>
      </c>
      <c r="C102" s="298">
        <v>4865149</v>
      </c>
      <c r="D102" s="121" t="s">
        <v>12</v>
      </c>
      <c r="E102" s="93" t="s">
        <v>325</v>
      </c>
      <c r="F102" s="305">
        <v>187.5</v>
      </c>
      <c r="G102" s="325">
        <v>997424</v>
      </c>
      <c r="H102" s="326">
        <v>997500</v>
      </c>
      <c r="I102" s="307">
        <f>G102-H102</f>
        <v>-76</v>
      </c>
      <c r="J102" s="307">
        <f>$F102*I102</f>
        <v>-14250</v>
      </c>
      <c r="K102" s="307">
        <f>J102/1000000</f>
        <v>-0.01425</v>
      </c>
      <c r="L102" s="325">
        <v>999954</v>
      </c>
      <c r="M102" s="326">
        <v>999959</v>
      </c>
      <c r="N102" s="307">
        <f>L102-M102</f>
        <v>-5</v>
      </c>
      <c r="O102" s="307">
        <f>$F102*N102</f>
        <v>-937.5</v>
      </c>
      <c r="P102" s="307">
        <f>O102/1000000</f>
        <v>-0.0009375</v>
      </c>
      <c r="Q102" s="440"/>
    </row>
    <row r="103" spans="1:17" ht="15" customHeight="1">
      <c r="A103" s="258">
        <v>68</v>
      </c>
      <c r="B103" s="297" t="s">
        <v>419</v>
      </c>
      <c r="C103" s="298">
        <v>5295156</v>
      </c>
      <c r="D103" s="121" t="s">
        <v>12</v>
      </c>
      <c r="E103" s="93" t="s">
        <v>325</v>
      </c>
      <c r="F103" s="305">
        <v>400</v>
      </c>
      <c r="G103" s="325">
        <v>949862</v>
      </c>
      <c r="H103" s="326">
        <v>949864</v>
      </c>
      <c r="I103" s="307">
        <f>G103-H103</f>
        <v>-2</v>
      </c>
      <c r="J103" s="307">
        <f>$F103*I103</f>
        <v>-800</v>
      </c>
      <c r="K103" s="307">
        <f>J103/1000000</f>
        <v>-0.0008</v>
      </c>
      <c r="L103" s="325">
        <v>996082</v>
      </c>
      <c r="M103" s="326">
        <v>995627</v>
      </c>
      <c r="N103" s="307">
        <f>L103-M103</f>
        <v>455</v>
      </c>
      <c r="O103" s="307">
        <f>$F103*N103</f>
        <v>182000</v>
      </c>
      <c r="P103" s="307">
        <f>O103/1000000</f>
        <v>0.182</v>
      </c>
      <c r="Q103" s="440"/>
    </row>
    <row r="104" spans="1:17" ht="15" customHeight="1">
      <c r="A104" s="258">
        <v>69</v>
      </c>
      <c r="B104" s="297" t="s">
        <v>420</v>
      </c>
      <c r="C104" s="298">
        <v>5295157</v>
      </c>
      <c r="D104" s="121" t="s">
        <v>12</v>
      </c>
      <c r="E104" s="93" t="s">
        <v>325</v>
      </c>
      <c r="F104" s="305">
        <v>400</v>
      </c>
      <c r="G104" s="325">
        <v>10607</v>
      </c>
      <c r="H104" s="326">
        <v>10617</v>
      </c>
      <c r="I104" s="307">
        <f>G104-H104</f>
        <v>-10</v>
      </c>
      <c r="J104" s="307">
        <f>$F104*I104</f>
        <v>-4000</v>
      </c>
      <c r="K104" s="307">
        <f>J104/1000000</f>
        <v>-0.004</v>
      </c>
      <c r="L104" s="325">
        <v>72385</v>
      </c>
      <c r="M104" s="326">
        <v>72029</v>
      </c>
      <c r="N104" s="307">
        <f>L104-M104</f>
        <v>356</v>
      </c>
      <c r="O104" s="307">
        <f>$F104*N104</f>
        <v>142400</v>
      </c>
      <c r="P104" s="307">
        <f>O104/1000000</f>
        <v>0.1424</v>
      </c>
      <c r="Q104" s="440"/>
    </row>
    <row r="105" spans="1:17" ht="15" customHeight="1">
      <c r="A105" s="258"/>
      <c r="B105" s="302" t="s">
        <v>34</v>
      </c>
      <c r="C105" s="320"/>
      <c r="D105" s="333"/>
      <c r="E105" s="312"/>
      <c r="F105" s="320"/>
      <c r="G105" s="325"/>
      <c r="H105" s="326"/>
      <c r="I105" s="326"/>
      <c r="J105" s="326"/>
      <c r="K105" s="326"/>
      <c r="L105" s="325"/>
      <c r="M105" s="326"/>
      <c r="N105" s="326"/>
      <c r="O105" s="326"/>
      <c r="P105" s="327"/>
      <c r="Q105" s="439"/>
    </row>
    <row r="106" spans="1:17" ht="15" customHeight="1">
      <c r="A106" s="258">
        <v>70</v>
      </c>
      <c r="B106" s="763" t="s">
        <v>339</v>
      </c>
      <c r="C106" s="320">
        <v>5128439</v>
      </c>
      <c r="D106" s="332" t="s">
        <v>12</v>
      </c>
      <c r="E106" s="312" t="s">
        <v>325</v>
      </c>
      <c r="F106" s="320">
        <v>800</v>
      </c>
      <c r="G106" s="325">
        <v>921917</v>
      </c>
      <c r="H106" s="326">
        <v>922313</v>
      </c>
      <c r="I106" s="326">
        <f>G106-H106</f>
        <v>-396</v>
      </c>
      <c r="J106" s="326">
        <f>$F106*I106</f>
        <v>-316800</v>
      </c>
      <c r="K106" s="326">
        <f>J106/1000000</f>
        <v>-0.3168</v>
      </c>
      <c r="L106" s="325">
        <v>998082</v>
      </c>
      <c r="M106" s="326">
        <v>998143</v>
      </c>
      <c r="N106" s="326">
        <f>L106-M106</f>
        <v>-61</v>
      </c>
      <c r="O106" s="326">
        <f>$F106*N106</f>
        <v>-48800</v>
      </c>
      <c r="P106" s="327">
        <f>O106/1000000</f>
        <v>-0.0488</v>
      </c>
      <c r="Q106" s="451"/>
    </row>
    <row r="107" spans="1:17" ht="15" customHeight="1">
      <c r="A107" s="258"/>
      <c r="B107" s="665" t="s">
        <v>416</v>
      </c>
      <c r="C107" s="320"/>
      <c r="D107" s="332"/>
      <c r="E107" s="312"/>
      <c r="F107" s="320"/>
      <c r="G107" s="325"/>
      <c r="H107" s="326"/>
      <c r="I107" s="326"/>
      <c r="J107" s="326"/>
      <c r="K107" s="326"/>
      <c r="L107" s="325"/>
      <c r="M107" s="326"/>
      <c r="N107" s="326"/>
      <c r="O107" s="326"/>
      <c r="P107" s="326"/>
      <c r="Q107" s="451"/>
    </row>
    <row r="108" spans="1:17" ht="15" customHeight="1">
      <c r="A108" s="258">
        <v>70</v>
      </c>
      <c r="B108" s="666" t="s">
        <v>417</v>
      </c>
      <c r="C108" s="320">
        <v>5295127</v>
      </c>
      <c r="D108" s="332" t="s">
        <v>12</v>
      </c>
      <c r="E108" s="312" t="s">
        <v>325</v>
      </c>
      <c r="F108" s="320">
        <v>100</v>
      </c>
      <c r="G108" s="325">
        <v>445401</v>
      </c>
      <c r="H108" s="326">
        <v>442133</v>
      </c>
      <c r="I108" s="326">
        <f>G108-H108</f>
        <v>3268</v>
      </c>
      <c r="J108" s="326">
        <f>$F108*I108</f>
        <v>326800</v>
      </c>
      <c r="K108" s="326">
        <f>J108/1000000</f>
        <v>0.3268</v>
      </c>
      <c r="L108" s="325">
        <v>84822</v>
      </c>
      <c r="M108" s="326">
        <v>84604</v>
      </c>
      <c r="N108" s="326">
        <f>L108-M108</f>
        <v>218</v>
      </c>
      <c r="O108" s="326">
        <f>$F108*N108</f>
        <v>21800</v>
      </c>
      <c r="P108" s="327">
        <f>O108/1000000</f>
        <v>0.0218</v>
      </c>
      <c r="Q108" s="451"/>
    </row>
    <row r="109" spans="1:17" ht="15" customHeight="1">
      <c r="A109" s="258">
        <v>71</v>
      </c>
      <c r="B109" s="666" t="s">
        <v>421</v>
      </c>
      <c r="C109" s="320">
        <v>5128400</v>
      </c>
      <c r="D109" s="332" t="s">
        <v>12</v>
      </c>
      <c r="E109" s="312" t="s">
        <v>325</v>
      </c>
      <c r="F109" s="320">
        <v>1000</v>
      </c>
      <c r="G109" s="325">
        <v>4198</v>
      </c>
      <c r="H109" s="326">
        <v>4177</v>
      </c>
      <c r="I109" s="326">
        <f>G109-H109</f>
        <v>21</v>
      </c>
      <c r="J109" s="326">
        <f>$F109*I109</f>
        <v>21000</v>
      </c>
      <c r="K109" s="326">
        <f>J109/1000000</f>
        <v>0.021</v>
      </c>
      <c r="L109" s="325">
        <v>1883</v>
      </c>
      <c r="M109" s="326">
        <v>1888</v>
      </c>
      <c r="N109" s="326">
        <f>L109-M109</f>
        <v>-5</v>
      </c>
      <c r="O109" s="326">
        <f>$F109*N109</f>
        <v>-5000</v>
      </c>
      <c r="P109" s="327">
        <f>O109/1000000</f>
        <v>-0.005</v>
      </c>
      <c r="Q109" s="451"/>
    </row>
    <row r="110" spans="2:17" ht="15" customHeight="1">
      <c r="B110" s="302" t="s">
        <v>177</v>
      </c>
      <c r="C110" s="320"/>
      <c r="D110" s="332"/>
      <c r="E110" s="312"/>
      <c r="F110" s="320"/>
      <c r="G110" s="325"/>
      <c r="H110" s="326"/>
      <c r="I110" s="326"/>
      <c r="J110" s="326"/>
      <c r="K110" s="326"/>
      <c r="L110" s="325"/>
      <c r="M110" s="326"/>
      <c r="N110" s="326"/>
      <c r="O110" s="326"/>
      <c r="P110" s="326"/>
      <c r="Q110" s="439"/>
    </row>
    <row r="111" spans="1:17" ht="15" customHeight="1">
      <c r="A111" s="258">
        <v>72</v>
      </c>
      <c r="B111" s="297" t="s">
        <v>341</v>
      </c>
      <c r="C111" s="320">
        <v>4902555</v>
      </c>
      <c r="D111" s="332" t="s">
        <v>12</v>
      </c>
      <c r="E111" s="312" t="s">
        <v>325</v>
      </c>
      <c r="F111" s="320">
        <v>75</v>
      </c>
      <c r="G111" s="325">
        <v>10809</v>
      </c>
      <c r="H111" s="326">
        <v>10809</v>
      </c>
      <c r="I111" s="326">
        <f>G111-H111</f>
        <v>0</v>
      </c>
      <c r="J111" s="326">
        <f>$F111*I111</f>
        <v>0</v>
      </c>
      <c r="K111" s="326">
        <f>J111/1000000</f>
        <v>0</v>
      </c>
      <c r="L111" s="325">
        <v>22055</v>
      </c>
      <c r="M111" s="326">
        <v>21990</v>
      </c>
      <c r="N111" s="326">
        <f>L111-M111</f>
        <v>65</v>
      </c>
      <c r="O111" s="326">
        <f>$F111*N111</f>
        <v>4875</v>
      </c>
      <c r="P111" s="327">
        <f>O111/1000000</f>
        <v>0.004875</v>
      </c>
      <c r="Q111" s="451"/>
    </row>
    <row r="112" spans="1:17" ht="15" customHeight="1">
      <c r="A112" s="258">
        <v>73</v>
      </c>
      <c r="B112" s="297" t="s">
        <v>342</v>
      </c>
      <c r="C112" s="320">
        <v>4902581</v>
      </c>
      <c r="D112" s="332" t="s">
        <v>12</v>
      </c>
      <c r="E112" s="312" t="s">
        <v>325</v>
      </c>
      <c r="F112" s="320">
        <v>100</v>
      </c>
      <c r="G112" s="325">
        <v>5309</v>
      </c>
      <c r="H112" s="326">
        <v>5309</v>
      </c>
      <c r="I112" s="326">
        <f>G112-H112</f>
        <v>0</v>
      </c>
      <c r="J112" s="326">
        <f>$F112*I112</f>
        <v>0</v>
      </c>
      <c r="K112" s="326">
        <f>J112/1000000</f>
        <v>0</v>
      </c>
      <c r="L112" s="325">
        <v>14239</v>
      </c>
      <c r="M112" s="326">
        <v>14017</v>
      </c>
      <c r="N112" s="326">
        <f>L112-M112</f>
        <v>222</v>
      </c>
      <c r="O112" s="326">
        <f>$F112*N112</f>
        <v>22200</v>
      </c>
      <c r="P112" s="327">
        <f>O112/1000000</f>
        <v>0.0222</v>
      </c>
      <c r="Q112" s="439"/>
    </row>
    <row r="113" spans="2:17" ht="15" customHeight="1">
      <c r="B113" s="302" t="s">
        <v>395</v>
      </c>
      <c r="C113" s="320"/>
      <c r="D113" s="332"/>
      <c r="E113" s="312"/>
      <c r="F113" s="320"/>
      <c r="G113" s="325"/>
      <c r="H113" s="326"/>
      <c r="I113" s="326"/>
      <c r="J113" s="326"/>
      <c r="K113" s="326"/>
      <c r="L113" s="325"/>
      <c r="M113" s="326"/>
      <c r="N113" s="326"/>
      <c r="O113" s="326"/>
      <c r="P113" s="326"/>
      <c r="Q113" s="439"/>
    </row>
    <row r="114" spans="1:17" ht="15" customHeight="1">
      <c r="A114" s="258">
        <v>74</v>
      </c>
      <c r="B114" s="297" t="s">
        <v>396</v>
      </c>
      <c r="C114" s="320">
        <v>4864861</v>
      </c>
      <c r="D114" s="332" t="s">
        <v>12</v>
      </c>
      <c r="E114" s="312" t="s">
        <v>325</v>
      </c>
      <c r="F114" s="320">
        <v>500</v>
      </c>
      <c r="G114" s="325">
        <v>8822</v>
      </c>
      <c r="H114" s="326">
        <v>8753</v>
      </c>
      <c r="I114" s="326">
        <f aca="true" t="shared" si="18" ref="I114:I121">G114-H114</f>
        <v>69</v>
      </c>
      <c r="J114" s="326">
        <f aca="true" t="shared" si="19" ref="J114:J121">$F114*I114</f>
        <v>34500</v>
      </c>
      <c r="K114" s="326">
        <f aca="true" t="shared" si="20" ref="K114:K121">J114/1000000</f>
        <v>0.0345</v>
      </c>
      <c r="L114" s="325">
        <v>3144</v>
      </c>
      <c r="M114" s="326">
        <v>3137</v>
      </c>
      <c r="N114" s="326">
        <f aca="true" t="shared" si="21" ref="N114:N121">L114-M114</f>
        <v>7</v>
      </c>
      <c r="O114" s="326">
        <f aca="true" t="shared" si="22" ref="O114:O121">$F114*N114</f>
        <v>3500</v>
      </c>
      <c r="P114" s="327">
        <f aca="true" t="shared" si="23" ref="P114:P121">O114/1000000</f>
        <v>0.0035</v>
      </c>
      <c r="Q114" s="451"/>
    </row>
    <row r="115" spans="1:17" ht="15" customHeight="1">
      <c r="A115" s="258">
        <v>75</v>
      </c>
      <c r="B115" s="297" t="s">
        <v>397</v>
      </c>
      <c r="C115" s="320">
        <v>4864877</v>
      </c>
      <c r="D115" s="332" t="s">
        <v>12</v>
      </c>
      <c r="E115" s="312" t="s">
        <v>325</v>
      </c>
      <c r="F115" s="320">
        <v>1000</v>
      </c>
      <c r="G115" s="325">
        <v>999205</v>
      </c>
      <c r="H115" s="326">
        <v>999227</v>
      </c>
      <c r="I115" s="326">
        <f t="shared" si="18"/>
        <v>-22</v>
      </c>
      <c r="J115" s="326">
        <f t="shared" si="19"/>
        <v>-22000</v>
      </c>
      <c r="K115" s="326">
        <f t="shared" si="20"/>
        <v>-0.022</v>
      </c>
      <c r="L115" s="325">
        <v>4054</v>
      </c>
      <c r="M115" s="326">
        <v>4077</v>
      </c>
      <c r="N115" s="326">
        <f t="shared" si="21"/>
        <v>-23</v>
      </c>
      <c r="O115" s="326">
        <f t="shared" si="22"/>
        <v>-23000</v>
      </c>
      <c r="P115" s="327">
        <f t="shared" si="23"/>
        <v>-0.023</v>
      </c>
      <c r="Q115" s="439"/>
    </row>
    <row r="116" spans="1:17" ht="15" customHeight="1">
      <c r="A116" s="258">
        <v>76</v>
      </c>
      <c r="B116" s="297" t="s">
        <v>398</v>
      </c>
      <c r="C116" s="320">
        <v>4864841</v>
      </c>
      <c r="D116" s="332" t="s">
        <v>12</v>
      </c>
      <c r="E116" s="312" t="s">
        <v>325</v>
      </c>
      <c r="F116" s="320">
        <v>1000</v>
      </c>
      <c r="G116" s="325">
        <v>985839</v>
      </c>
      <c r="H116" s="326">
        <v>986096</v>
      </c>
      <c r="I116" s="326">
        <f t="shared" si="18"/>
        <v>-257</v>
      </c>
      <c r="J116" s="326">
        <f t="shared" si="19"/>
        <v>-257000</v>
      </c>
      <c r="K116" s="326">
        <f t="shared" si="20"/>
        <v>-0.257</v>
      </c>
      <c r="L116" s="325">
        <v>1085</v>
      </c>
      <c r="M116" s="326">
        <v>1108</v>
      </c>
      <c r="N116" s="326">
        <f t="shared" si="21"/>
        <v>-23</v>
      </c>
      <c r="O116" s="326">
        <f t="shared" si="22"/>
        <v>-23000</v>
      </c>
      <c r="P116" s="327">
        <f t="shared" si="23"/>
        <v>-0.023</v>
      </c>
      <c r="Q116" s="439"/>
    </row>
    <row r="117" spans="1:17" ht="15" customHeight="1">
      <c r="A117" s="258">
        <v>77</v>
      </c>
      <c r="B117" s="297" t="s">
        <v>399</v>
      </c>
      <c r="C117" s="320">
        <v>4864882</v>
      </c>
      <c r="D117" s="332" t="s">
        <v>12</v>
      </c>
      <c r="E117" s="312" t="s">
        <v>325</v>
      </c>
      <c r="F117" s="320">
        <v>1000</v>
      </c>
      <c r="G117" s="325">
        <v>6294</v>
      </c>
      <c r="H117" s="326">
        <v>6369</v>
      </c>
      <c r="I117" s="326">
        <f t="shared" si="18"/>
        <v>-75</v>
      </c>
      <c r="J117" s="326">
        <f t="shared" si="19"/>
        <v>-75000</v>
      </c>
      <c r="K117" s="326">
        <f t="shared" si="20"/>
        <v>-0.075</v>
      </c>
      <c r="L117" s="325">
        <v>6540</v>
      </c>
      <c r="M117" s="326">
        <v>6497</v>
      </c>
      <c r="N117" s="326">
        <f t="shared" si="21"/>
        <v>43</v>
      </c>
      <c r="O117" s="326">
        <f t="shared" si="22"/>
        <v>43000</v>
      </c>
      <c r="P117" s="327">
        <f t="shared" si="23"/>
        <v>0.043</v>
      </c>
      <c r="Q117" s="439"/>
    </row>
    <row r="118" spans="1:17" ht="15" customHeight="1">
      <c r="A118" s="258">
        <v>78</v>
      </c>
      <c r="B118" s="297" t="s">
        <v>400</v>
      </c>
      <c r="C118" s="320">
        <v>4864824</v>
      </c>
      <c r="D118" s="332" t="s">
        <v>12</v>
      </c>
      <c r="E118" s="312" t="s">
        <v>325</v>
      </c>
      <c r="F118" s="320">
        <v>160</v>
      </c>
      <c r="G118" s="325">
        <v>3533</v>
      </c>
      <c r="H118" s="326">
        <v>3860</v>
      </c>
      <c r="I118" s="326">
        <f>G118-H118</f>
        <v>-327</v>
      </c>
      <c r="J118" s="326">
        <f>$F118*I118</f>
        <v>-52320</v>
      </c>
      <c r="K118" s="326">
        <f>J118/1000000</f>
        <v>-0.05232</v>
      </c>
      <c r="L118" s="325">
        <v>999984</v>
      </c>
      <c r="M118" s="326">
        <v>999804</v>
      </c>
      <c r="N118" s="326">
        <f>L118-M118</f>
        <v>180</v>
      </c>
      <c r="O118" s="326">
        <f>$F118*N118</f>
        <v>28800</v>
      </c>
      <c r="P118" s="326">
        <f>O118/1000000</f>
        <v>0.0288</v>
      </c>
      <c r="Q118" s="451"/>
    </row>
    <row r="119" spans="1:17" ht="15" customHeight="1">
      <c r="A119" s="273">
        <v>79</v>
      </c>
      <c r="B119" s="297" t="s">
        <v>401</v>
      </c>
      <c r="C119" s="320">
        <v>5295123</v>
      </c>
      <c r="D119" s="332" t="s">
        <v>12</v>
      </c>
      <c r="E119" s="312" t="s">
        <v>325</v>
      </c>
      <c r="F119" s="320">
        <v>100</v>
      </c>
      <c r="G119" s="325">
        <v>3613</v>
      </c>
      <c r="H119" s="326">
        <v>1614</v>
      </c>
      <c r="I119" s="326">
        <f>G119-H119</f>
        <v>1999</v>
      </c>
      <c r="J119" s="326">
        <f>$F119*I119</f>
        <v>199900</v>
      </c>
      <c r="K119" s="326">
        <f>J119/1000000</f>
        <v>0.1999</v>
      </c>
      <c r="L119" s="325">
        <v>159</v>
      </c>
      <c r="M119" s="326">
        <v>0</v>
      </c>
      <c r="N119" s="326">
        <f>L119-M119</f>
        <v>159</v>
      </c>
      <c r="O119" s="326">
        <f>$F119*N119</f>
        <v>15900</v>
      </c>
      <c r="P119" s="326">
        <f>O119/1000000</f>
        <v>0.0159</v>
      </c>
      <c r="Q119" s="451"/>
    </row>
    <row r="120" spans="1:17" ht="15" customHeight="1">
      <c r="A120" s="309">
        <v>80</v>
      </c>
      <c r="B120" s="297" t="s">
        <v>423</v>
      </c>
      <c r="C120" s="320">
        <v>4864879</v>
      </c>
      <c r="D120" s="332" t="s">
        <v>12</v>
      </c>
      <c r="E120" s="312" t="s">
        <v>325</v>
      </c>
      <c r="F120" s="320">
        <v>1000</v>
      </c>
      <c r="G120" s="325">
        <v>4051</v>
      </c>
      <c r="H120" s="326">
        <v>3958</v>
      </c>
      <c r="I120" s="326">
        <f>G120-H120</f>
        <v>93</v>
      </c>
      <c r="J120" s="326">
        <f>$F120*I120</f>
        <v>93000</v>
      </c>
      <c r="K120" s="326">
        <f>J120/1000000</f>
        <v>0.093</v>
      </c>
      <c r="L120" s="325">
        <v>789</v>
      </c>
      <c r="M120" s="326">
        <v>709</v>
      </c>
      <c r="N120" s="326">
        <f>L120-M120</f>
        <v>80</v>
      </c>
      <c r="O120" s="326">
        <f>$F120*N120</f>
        <v>80000</v>
      </c>
      <c r="P120" s="326">
        <f>O120/1000000</f>
        <v>0.08</v>
      </c>
      <c r="Q120" s="812"/>
    </row>
    <row r="121" spans="1:17" s="104" customFormat="1" ht="15" customHeight="1">
      <c r="A121" s="309">
        <v>81</v>
      </c>
      <c r="B121" s="297" t="s">
        <v>424</v>
      </c>
      <c r="C121" s="675">
        <v>4864847</v>
      </c>
      <c r="D121" s="332" t="s">
        <v>12</v>
      </c>
      <c r="E121" s="312" t="s">
        <v>325</v>
      </c>
      <c r="F121" s="267">
        <v>1000</v>
      </c>
      <c r="G121" s="325">
        <v>4615</v>
      </c>
      <c r="H121" s="326">
        <v>4486</v>
      </c>
      <c r="I121" s="298">
        <f t="shared" si="18"/>
        <v>129</v>
      </c>
      <c r="J121" s="298">
        <f t="shared" si="19"/>
        <v>129000</v>
      </c>
      <c r="K121" s="267">
        <f t="shared" si="20"/>
        <v>0.129</v>
      </c>
      <c r="L121" s="325">
        <v>6987</v>
      </c>
      <c r="M121" s="326">
        <v>6910</v>
      </c>
      <c r="N121" s="298">
        <f t="shared" si="21"/>
        <v>77</v>
      </c>
      <c r="O121" s="298">
        <f t="shared" si="22"/>
        <v>77000</v>
      </c>
      <c r="P121" s="267">
        <f t="shared" si="23"/>
        <v>0.077</v>
      </c>
      <c r="Q121" s="812"/>
    </row>
    <row r="122" spans="2:17" ht="16.5" customHeight="1">
      <c r="B122" s="331" t="s">
        <v>433</v>
      </c>
      <c r="C122" s="38"/>
      <c r="D122" s="121"/>
      <c r="E122" s="93"/>
      <c r="F122" s="39"/>
      <c r="G122" s="325"/>
      <c r="H122" s="326"/>
      <c r="I122" s="307"/>
      <c r="J122" s="307"/>
      <c r="K122" s="307"/>
      <c r="L122" s="325"/>
      <c r="M122" s="326"/>
      <c r="N122" s="307"/>
      <c r="O122" s="307"/>
      <c r="P122" s="307"/>
      <c r="Q122" s="440"/>
    </row>
    <row r="123" spans="1:17" ht="16.5" customHeight="1">
      <c r="A123" s="309">
        <v>82</v>
      </c>
      <c r="B123" s="730" t="s">
        <v>434</v>
      </c>
      <c r="C123" s="38">
        <v>4865158</v>
      </c>
      <c r="D123" s="121" t="s">
        <v>12</v>
      </c>
      <c r="E123" s="93" t="s">
        <v>325</v>
      </c>
      <c r="F123" s="443">
        <v>200</v>
      </c>
      <c r="G123" s="325">
        <v>997143</v>
      </c>
      <c r="H123" s="326">
        <v>997201</v>
      </c>
      <c r="I123" s="307">
        <f>G123-H123</f>
        <v>-58</v>
      </c>
      <c r="J123" s="307">
        <f>$F123*I123</f>
        <v>-11600</v>
      </c>
      <c r="K123" s="307">
        <f>J123/1000000</f>
        <v>-0.0116</v>
      </c>
      <c r="L123" s="325">
        <v>14464</v>
      </c>
      <c r="M123" s="326">
        <v>14450</v>
      </c>
      <c r="N123" s="307">
        <f>L123-M123</f>
        <v>14</v>
      </c>
      <c r="O123" s="307">
        <f>$F123*N123</f>
        <v>2800</v>
      </c>
      <c r="P123" s="307">
        <f>O123/1000000</f>
        <v>0.0028</v>
      </c>
      <c r="Q123" s="440"/>
    </row>
    <row r="124" spans="1:17" ht="16.5" customHeight="1">
      <c r="A124" s="309">
        <v>83</v>
      </c>
      <c r="B124" s="730" t="s">
        <v>435</v>
      </c>
      <c r="C124" s="38">
        <v>4864816</v>
      </c>
      <c r="D124" s="121" t="s">
        <v>12</v>
      </c>
      <c r="E124" s="93" t="s">
        <v>325</v>
      </c>
      <c r="F124" s="443">
        <v>187.5</v>
      </c>
      <c r="G124" s="325">
        <v>993932</v>
      </c>
      <c r="H124" s="326">
        <v>993987</v>
      </c>
      <c r="I124" s="307">
        <f>G124-H124</f>
        <v>-55</v>
      </c>
      <c r="J124" s="307">
        <f>$F124*I124</f>
        <v>-10312.5</v>
      </c>
      <c r="K124" s="307">
        <f>J124/1000000</f>
        <v>-0.0103125</v>
      </c>
      <c r="L124" s="325">
        <v>5456</v>
      </c>
      <c r="M124" s="326">
        <v>5511</v>
      </c>
      <c r="N124" s="307">
        <f>L124-M124</f>
        <v>-55</v>
      </c>
      <c r="O124" s="307">
        <f>$F124*N124</f>
        <v>-10312.5</v>
      </c>
      <c r="P124" s="307">
        <f>O124/1000000</f>
        <v>-0.0103125</v>
      </c>
      <c r="Q124" s="440"/>
    </row>
    <row r="125" spans="1:17" ht="16.5" customHeight="1">
      <c r="A125" s="307">
        <v>84</v>
      </c>
      <c r="B125" s="730" t="s">
        <v>436</v>
      </c>
      <c r="C125" s="38">
        <v>4864808</v>
      </c>
      <c r="D125" s="121" t="s">
        <v>12</v>
      </c>
      <c r="E125" s="93" t="s">
        <v>325</v>
      </c>
      <c r="F125" s="443">
        <v>187.5</v>
      </c>
      <c r="G125" s="325">
        <v>992703</v>
      </c>
      <c r="H125" s="326">
        <v>992767</v>
      </c>
      <c r="I125" s="307">
        <f>G125-H125</f>
        <v>-64</v>
      </c>
      <c r="J125" s="307">
        <f>$F125*I125</f>
        <v>-12000</v>
      </c>
      <c r="K125" s="307">
        <f>J125/1000000</f>
        <v>-0.012</v>
      </c>
      <c r="L125" s="325">
        <v>4034</v>
      </c>
      <c r="M125" s="326">
        <v>4142</v>
      </c>
      <c r="N125" s="307">
        <f>L125-M125</f>
        <v>-108</v>
      </c>
      <c r="O125" s="307">
        <f>$F125*N125</f>
        <v>-20250</v>
      </c>
      <c r="P125" s="307">
        <f>O125/1000000</f>
        <v>-0.02025</v>
      </c>
      <c r="Q125" s="440"/>
    </row>
    <row r="126" spans="1:17" ht="15" customHeight="1">
      <c r="A126" s="307">
        <v>85</v>
      </c>
      <c r="B126" s="730" t="s">
        <v>437</v>
      </c>
      <c r="C126" s="38">
        <v>4865005</v>
      </c>
      <c r="D126" s="121" t="s">
        <v>12</v>
      </c>
      <c r="E126" s="93" t="s">
        <v>325</v>
      </c>
      <c r="F126" s="443">
        <v>250</v>
      </c>
      <c r="G126" s="325">
        <v>3131</v>
      </c>
      <c r="H126" s="326">
        <v>3057</v>
      </c>
      <c r="I126" s="307">
        <f>G126-H126</f>
        <v>74</v>
      </c>
      <c r="J126" s="307">
        <f>$F126*I126</f>
        <v>18500</v>
      </c>
      <c r="K126" s="307">
        <f>J126/1000000</f>
        <v>0.0185</v>
      </c>
      <c r="L126" s="325">
        <v>7914</v>
      </c>
      <c r="M126" s="326">
        <v>7791</v>
      </c>
      <c r="N126" s="307">
        <f>L126-M126</f>
        <v>123</v>
      </c>
      <c r="O126" s="307">
        <f>$F126*N126</f>
        <v>30750</v>
      </c>
      <c r="P126" s="307">
        <f>O126/1000000</f>
        <v>0.03075</v>
      </c>
      <c r="Q126" s="440"/>
    </row>
    <row r="127" spans="1:17" s="475" customFormat="1" ht="17.25" thickBot="1">
      <c r="A127" s="764">
        <v>86</v>
      </c>
      <c r="B127" s="765" t="s">
        <v>438</v>
      </c>
      <c r="C127" s="713">
        <v>4864822</v>
      </c>
      <c r="D127" s="250" t="s">
        <v>12</v>
      </c>
      <c r="E127" s="251" t="s">
        <v>325</v>
      </c>
      <c r="F127" s="713">
        <v>100</v>
      </c>
      <c r="G127" s="437">
        <v>995899</v>
      </c>
      <c r="H127" s="438">
        <v>995817</v>
      </c>
      <c r="I127" s="311">
        <f>G127-H127</f>
        <v>82</v>
      </c>
      <c r="J127" s="311">
        <f>$F127*I127</f>
        <v>8200</v>
      </c>
      <c r="K127" s="311">
        <f>J127/1000000</f>
        <v>0.0082</v>
      </c>
      <c r="L127" s="437">
        <v>28669</v>
      </c>
      <c r="M127" s="438">
        <v>28346</v>
      </c>
      <c r="N127" s="311">
        <f>L127-M127</f>
        <v>323</v>
      </c>
      <c r="O127" s="311">
        <f>$F127*N127</f>
        <v>32300</v>
      </c>
      <c r="P127" s="311">
        <f>O127/1000000</f>
        <v>0.0323</v>
      </c>
      <c r="Q127" s="766"/>
    </row>
    <row r="128" spans="1:17" s="472" customFormat="1" ht="7.5" customHeight="1" thickTop="1">
      <c r="A128" s="43"/>
      <c r="B128" s="741"/>
      <c r="C128" s="473"/>
      <c r="D128" s="121"/>
      <c r="E128" s="93"/>
      <c r="F128" s="473"/>
      <c r="G128" s="326"/>
      <c r="H128" s="326"/>
      <c r="I128" s="307"/>
      <c r="J128" s="307"/>
      <c r="K128" s="307"/>
      <c r="L128" s="326"/>
      <c r="M128" s="326"/>
      <c r="N128" s="307"/>
      <c r="O128" s="307"/>
      <c r="P128" s="307"/>
      <c r="Q128" s="777"/>
    </row>
    <row r="129" spans="1:16" ht="21" customHeight="1">
      <c r="A129" s="182" t="s">
        <v>291</v>
      </c>
      <c r="C129" s="55"/>
      <c r="D129" s="89"/>
      <c r="E129" s="89"/>
      <c r="F129" s="571"/>
      <c r="K129" s="572">
        <f>SUM(K8:K128)</f>
        <v>-1.661674160000001</v>
      </c>
      <c r="L129" s="20"/>
      <c r="M129" s="20"/>
      <c r="N129" s="20"/>
      <c r="O129" s="20"/>
      <c r="P129" s="572">
        <f>SUM(P8:P128)</f>
        <v>0.4468580300000006</v>
      </c>
    </row>
    <row r="130" spans="3:16" ht="9.75" customHeight="1" hidden="1">
      <c r="C130" s="89"/>
      <c r="D130" s="89"/>
      <c r="E130" s="89"/>
      <c r="F130" s="571"/>
      <c r="L130" s="524"/>
      <c r="M130" s="524"/>
      <c r="N130" s="524"/>
      <c r="O130" s="524"/>
      <c r="P130" s="524"/>
    </row>
    <row r="131" spans="1:17" ht="24" thickBot="1">
      <c r="A131" s="379" t="s">
        <v>180</v>
      </c>
      <c r="C131" s="89"/>
      <c r="D131" s="89"/>
      <c r="E131" s="89"/>
      <c r="F131" s="571"/>
      <c r="G131" s="472"/>
      <c r="H131" s="472"/>
      <c r="I131" s="45" t="s">
        <v>374</v>
      </c>
      <c r="J131" s="472"/>
      <c r="K131" s="472"/>
      <c r="L131" s="473"/>
      <c r="M131" s="473"/>
      <c r="N131" s="45" t="s">
        <v>375</v>
      </c>
      <c r="O131" s="473"/>
      <c r="P131" s="473"/>
      <c r="Q131" s="568" t="str">
        <f>NDPL!$Q$1</f>
        <v>MAY-2020</v>
      </c>
    </row>
    <row r="132" spans="1:17" ht="39.75" thickBot="1" thickTop="1">
      <c r="A132" s="493" t="s">
        <v>8</v>
      </c>
      <c r="B132" s="494" t="s">
        <v>9</v>
      </c>
      <c r="C132" s="495" t="s">
        <v>1</v>
      </c>
      <c r="D132" s="495" t="s">
        <v>2</v>
      </c>
      <c r="E132" s="495" t="s">
        <v>3</v>
      </c>
      <c r="F132" s="573" t="s">
        <v>10</v>
      </c>
      <c r="G132" s="493" t="str">
        <f>NDPL!G5</f>
        <v>FINAL READING 31/05/2020</v>
      </c>
      <c r="H132" s="495" t="str">
        <f>NDPL!H5</f>
        <v>INTIAL READING 01/05/2020</v>
      </c>
      <c r="I132" s="495" t="s">
        <v>4</v>
      </c>
      <c r="J132" s="495" t="s">
        <v>5</v>
      </c>
      <c r="K132" s="495" t="s">
        <v>6</v>
      </c>
      <c r="L132" s="493" t="str">
        <f>NDPL!G5</f>
        <v>FINAL READING 31/05/2020</v>
      </c>
      <c r="M132" s="495" t="str">
        <f>NDPL!H5</f>
        <v>INTIAL READING 01/05/2020</v>
      </c>
      <c r="N132" s="495" t="s">
        <v>4</v>
      </c>
      <c r="O132" s="495" t="s">
        <v>5</v>
      </c>
      <c r="P132" s="495" t="s">
        <v>6</v>
      </c>
      <c r="Q132" s="517" t="s">
        <v>288</v>
      </c>
    </row>
    <row r="133" spans="3:16" ht="18" thickBot="1" thickTop="1">
      <c r="C133" s="89"/>
      <c r="D133" s="89"/>
      <c r="E133" s="89"/>
      <c r="F133" s="571"/>
      <c r="L133" s="524"/>
      <c r="M133" s="524"/>
      <c r="N133" s="524"/>
      <c r="O133" s="524"/>
      <c r="P133" s="524"/>
    </row>
    <row r="134" spans="1:17" ht="18" customHeight="1" thickTop="1">
      <c r="A134" s="337"/>
      <c r="B134" s="338" t="s">
        <v>167</v>
      </c>
      <c r="C134" s="310"/>
      <c r="D134" s="90"/>
      <c r="E134" s="90"/>
      <c r="F134" s="306"/>
      <c r="G134" s="51"/>
      <c r="H134" s="447"/>
      <c r="I134" s="447"/>
      <c r="J134" s="447"/>
      <c r="K134" s="574"/>
      <c r="L134" s="526"/>
      <c r="M134" s="527"/>
      <c r="N134" s="527"/>
      <c r="O134" s="527"/>
      <c r="P134" s="528"/>
      <c r="Q134" s="523"/>
    </row>
    <row r="135" spans="1:17" ht="18">
      <c r="A135" s="309">
        <v>1</v>
      </c>
      <c r="B135" s="339" t="s">
        <v>168</v>
      </c>
      <c r="C135" s="320">
        <v>4865151</v>
      </c>
      <c r="D135" s="121" t="s">
        <v>12</v>
      </c>
      <c r="E135" s="93" t="s">
        <v>325</v>
      </c>
      <c r="F135" s="307">
        <v>-500</v>
      </c>
      <c r="G135" s="325">
        <v>21830</v>
      </c>
      <c r="H135" s="326">
        <v>21840</v>
      </c>
      <c r="I135" s="273">
        <f>G135-H135</f>
        <v>-10</v>
      </c>
      <c r="J135" s="273">
        <f>$F135*I135</f>
        <v>5000</v>
      </c>
      <c r="K135" s="273">
        <f>J135/1000000</f>
        <v>0.005</v>
      </c>
      <c r="L135" s="325">
        <v>4882</v>
      </c>
      <c r="M135" s="326">
        <v>4889</v>
      </c>
      <c r="N135" s="273">
        <f>L135-M135</f>
        <v>-7</v>
      </c>
      <c r="O135" s="273">
        <f>$F135*N135</f>
        <v>3500</v>
      </c>
      <c r="P135" s="273">
        <f>O135/1000000</f>
        <v>0.0035</v>
      </c>
      <c r="Q135" s="457"/>
    </row>
    <row r="136" spans="1:17" ht="18" customHeight="1">
      <c r="A136" s="309"/>
      <c r="B136" s="340" t="s">
        <v>40</v>
      </c>
      <c r="C136" s="320"/>
      <c r="D136" s="121"/>
      <c r="E136" s="121"/>
      <c r="F136" s="307"/>
      <c r="G136" s="325"/>
      <c r="H136" s="326"/>
      <c r="I136" s="273"/>
      <c r="J136" s="273"/>
      <c r="K136" s="273"/>
      <c r="L136" s="325"/>
      <c r="M136" s="326"/>
      <c r="N136" s="273"/>
      <c r="O136" s="273"/>
      <c r="P136" s="273"/>
      <c r="Q136" s="452"/>
    </row>
    <row r="137" spans="1:17" ht="18" customHeight="1">
      <c r="A137" s="309"/>
      <c r="B137" s="340" t="s">
        <v>112</v>
      </c>
      <c r="C137" s="320"/>
      <c r="D137" s="121"/>
      <c r="E137" s="121"/>
      <c r="F137" s="307"/>
      <c r="G137" s="325"/>
      <c r="H137" s="326"/>
      <c r="I137" s="273"/>
      <c r="J137" s="273"/>
      <c r="K137" s="273"/>
      <c r="L137" s="325"/>
      <c r="M137" s="326"/>
      <c r="N137" s="273"/>
      <c r="O137" s="273"/>
      <c r="P137" s="273"/>
      <c r="Q137" s="452"/>
    </row>
    <row r="138" spans="1:17" ht="18" customHeight="1">
      <c r="A138" s="309">
        <v>2</v>
      </c>
      <c r="B138" s="339" t="s">
        <v>113</v>
      </c>
      <c r="C138" s="320">
        <v>5295199</v>
      </c>
      <c r="D138" s="121" t="s">
        <v>12</v>
      </c>
      <c r="E138" s="93" t="s">
        <v>325</v>
      </c>
      <c r="F138" s="307">
        <v>-1000</v>
      </c>
      <c r="G138" s="325">
        <v>998183</v>
      </c>
      <c r="H138" s="326">
        <v>998183</v>
      </c>
      <c r="I138" s="273">
        <f>G138-H138</f>
        <v>0</v>
      </c>
      <c r="J138" s="273">
        <f>$F138*I138</f>
        <v>0</v>
      </c>
      <c r="K138" s="273">
        <f>J138/1000000</f>
        <v>0</v>
      </c>
      <c r="L138" s="325">
        <v>1170</v>
      </c>
      <c r="M138" s="326">
        <v>1170</v>
      </c>
      <c r="N138" s="273">
        <f>L138-M138</f>
        <v>0</v>
      </c>
      <c r="O138" s="273">
        <f>$F138*N138</f>
        <v>0</v>
      </c>
      <c r="P138" s="273">
        <f>O138/1000000</f>
        <v>0</v>
      </c>
      <c r="Q138" s="452"/>
    </row>
    <row r="139" spans="1:17" ht="18" customHeight="1">
      <c r="A139" s="309">
        <v>3</v>
      </c>
      <c r="B139" s="308" t="s">
        <v>114</v>
      </c>
      <c r="C139" s="320">
        <v>4864828</v>
      </c>
      <c r="D139" s="81" t="s">
        <v>12</v>
      </c>
      <c r="E139" s="93" t="s">
        <v>325</v>
      </c>
      <c r="F139" s="307">
        <v>-133.33</v>
      </c>
      <c r="G139" s="325">
        <v>993880</v>
      </c>
      <c r="H139" s="326">
        <v>993886</v>
      </c>
      <c r="I139" s="273">
        <f>G139-H139</f>
        <v>-6</v>
      </c>
      <c r="J139" s="273">
        <f>$F139*I139</f>
        <v>799.98</v>
      </c>
      <c r="K139" s="273">
        <f>J139/1000000</f>
        <v>0.00079998</v>
      </c>
      <c r="L139" s="325">
        <v>9893</v>
      </c>
      <c r="M139" s="326">
        <v>10059</v>
      </c>
      <c r="N139" s="273">
        <f>L139-M139</f>
        <v>-166</v>
      </c>
      <c r="O139" s="273">
        <f>$F139*N139</f>
        <v>22132.780000000002</v>
      </c>
      <c r="P139" s="273">
        <f>O139/1000000</f>
        <v>0.02213278</v>
      </c>
      <c r="Q139" s="452"/>
    </row>
    <row r="140" spans="1:17" ht="18" customHeight="1">
      <c r="A140" s="309">
        <v>4</v>
      </c>
      <c r="B140" s="339" t="s">
        <v>169</v>
      </c>
      <c r="C140" s="320">
        <v>4864804</v>
      </c>
      <c r="D140" s="121" t="s">
        <v>12</v>
      </c>
      <c r="E140" s="93" t="s">
        <v>325</v>
      </c>
      <c r="F140" s="307">
        <v>-200</v>
      </c>
      <c r="G140" s="325">
        <v>994312</v>
      </c>
      <c r="H140" s="326">
        <v>994312</v>
      </c>
      <c r="I140" s="273">
        <f>G140-H140</f>
        <v>0</v>
      </c>
      <c r="J140" s="273">
        <f>$F140*I140</f>
        <v>0</v>
      </c>
      <c r="K140" s="273">
        <f>J140/1000000</f>
        <v>0</v>
      </c>
      <c r="L140" s="325">
        <v>4403</v>
      </c>
      <c r="M140" s="326">
        <v>4403</v>
      </c>
      <c r="N140" s="273">
        <f>L140-M140</f>
        <v>0</v>
      </c>
      <c r="O140" s="273">
        <f>$F140*N140</f>
        <v>0</v>
      </c>
      <c r="P140" s="273">
        <f>O140/1000000</f>
        <v>0</v>
      </c>
      <c r="Q140" s="452"/>
    </row>
    <row r="141" spans="1:17" ht="18" customHeight="1">
      <c r="A141" s="309">
        <v>5</v>
      </c>
      <c r="B141" s="339" t="s">
        <v>170</v>
      </c>
      <c r="C141" s="320">
        <v>4864845</v>
      </c>
      <c r="D141" s="121" t="s">
        <v>12</v>
      </c>
      <c r="E141" s="93" t="s">
        <v>325</v>
      </c>
      <c r="F141" s="307">
        <v>-1000</v>
      </c>
      <c r="G141" s="325">
        <v>1297</v>
      </c>
      <c r="H141" s="326">
        <v>1300</v>
      </c>
      <c r="I141" s="273">
        <f>G141-H141</f>
        <v>-3</v>
      </c>
      <c r="J141" s="273">
        <f>$F141*I141</f>
        <v>3000</v>
      </c>
      <c r="K141" s="273">
        <f>J141/1000000</f>
        <v>0.003</v>
      </c>
      <c r="L141" s="325">
        <v>998561</v>
      </c>
      <c r="M141" s="326">
        <v>998458</v>
      </c>
      <c r="N141" s="273">
        <f>L141-M141</f>
        <v>103</v>
      </c>
      <c r="O141" s="273">
        <f>$F141*N141</f>
        <v>-103000</v>
      </c>
      <c r="P141" s="273">
        <f>O141/1000000</f>
        <v>-0.103</v>
      </c>
      <c r="Q141" s="452"/>
    </row>
    <row r="142" spans="1:17" ht="18" customHeight="1">
      <c r="A142" s="309"/>
      <c r="B142" s="341" t="s">
        <v>171</v>
      </c>
      <c r="C142" s="320"/>
      <c r="D142" s="81"/>
      <c r="E142" s="81"/>
      <c r="F142" s="307"/>
      <c r="G142" s="325"/>
      <c r="H142" s="326"/>
      <c r="I142" s="273"/>
      <c r="J142" s="273"/>
      <c r="K142" s="273"/>
      <c r="L142" s="325"/>
      <c r="M142" s="326"/>
      <c r="N142" s="273"/>
      <c r="O142" s="273"/>
      <c r="P142" s="273"/>
      <c r="Q142" s="452"/>
    </row>
    <row r="143" spans="1:17" ht="18" customHeight="1">
      <c r="A143" s="309"/>
      <c r="B143" s="341" t="s">
        <v>103</v>
      </c>
      <c r="C143" s="320"/>
      <c r="D143" s="81"/>
      <c r="E143" s="81"/>
      <c r="F143" s="307"/>
      <c r="G143" s="325"/>
      <c r="H143" s="326"/>
      <c r="I143" s="273"/>
      <c r="J143" s="273"/>
      <c r="K143" s="273"/>
      <c r="L143" s="325"/>
      <c r="M143" s="326"/>
      <c r="N143" s="273"/>
      <c r="O143" s="273"/>
      <c r="P143" s="273"/>
      <c r="Q143" s="452"/>
    </row>
    <row r="144" spans="1:17" s="480" customFormat="1" ht="18">
      <c r="A144" s="463">
        <v>6</v>
      </c>
      <c r="B144" s="464" t="s">
        <v>377</v>
      </c>
      <c r="C144" s="465">
        <v>4864955</v>
      </c>
      <c r="D144" s="158" t="s">
        <v>12</v>
      </c>
      <c r="E144" s="159" t="s">
        <v>325</v>
      </c>
      <c r="F144" s="466">
        <v>-1000</v>
      </c>
      <c r="G144" s="325">
        <v>996459</v>
      </c>
      <c r="H144" s="326">
        <v>996378</v>
      </c>
      <c r="I144" s="434">
        <f>G144-H144</f>
        <v>81</v>
      </c>
      <c r="J144" s="434">
        <f>$F144*I144</f>
        <v>-81000</v>
      </c>
      <c r="K144" s="434">
        <f>J144/1000000</f>
        <v>-0.081</v>
      </c>
      <c r="L144" s="325">
        <v>2242</v>
      </c>
      <c r="M144" s="326">
        <v>2241</v>
      </c>
      <c r="N144" s="434">
        <f>L144-M144</f>
        <v>1</v>
      </c>
      <c r="O144" s="434">
        <f>$F144*N144</f>
        <v>-1000</v>
      </c>
      <c r="P144" s="434">
        <f>O144/1000000</f>
        <v>-0.001</v>
      </c>
      <c r="Q144" s="671"/>
    </row>
    <row r="145" spans="1:17" ht="18">
      <c r="A145" s="309">
        <v>7</v>
      </c>
      <c r="B145" s="339" t="s">
        <v>172</v>
      </c>
      <c r="C145" s="320">
        <v>4864820</v>
      </c>
      <c r="D145" s="121" t="s">
        <v>12</v>
      </c>
      <c r="E145" s="93" t="s">
        <v>325</v>
      </c>
      <c r="F145" s="307">
        <v>-160</v>
      </c>
      <c r="G145" s="325">
        <v>9123</v>
      </c>
      <c r="H145" s="326">
        <v>9120</v>
      </c>
      <c r="I145" s="273">
        <f>G145-H145</f>
        <v>3</v>
      </c>
      <c r="J145" s="273">
        <f>$F145*I145</f>
        <v>-480</v>
      </c>
      <c r="K145" s="273">
        <f>J145/1000000</f>
        <v>-0.00048</v>
      </c>
      <c r="L145" s="325">
        <v>26227</v>
      </c>
      <c r="M145" s="326">
        <v>26081</v>
      </c>
      <c r="N145" s="273">
        <f>L145-M145</f>
        <v>146</v>
      </c>
      <c r="O145" s="273">
        <f>$F145*N145</f>
        <v>-23360</v>
      </c>
      <c r="P145" s="273">
        <f>O145/1000000</f>
        <v>-0.02336</v>
      </c>
      <c r="Q145" s="672"/>
    </row>
    <row r="146" spans="1:17" ht="18" customHeight="1">
      <c r="A146" s="309">
        <v>8</v>
      </c>
      <c r="B146" s="339" t="s">
        <v>173</v>
      </c>
      <c r="C146" s="320">
        <v>4864811</v>
      </c>
      <c r="D146" s="121" t="s">
        <v>12</v>
      </c>
      <c r="E146" s="93" t="s">
        <v>325</v>
      </c>
      <c r="F146" s="307">
        <v>-200</v>
      </c>
      <c r="G146" s="325">
        <v>3856</v>
      </c>
      <c r="H146" s="326">
        <v>3857</v>
      </c>
      <c r="I146" s="273">
        <f>G146-H146</f>
        <v>-1</v>
      </c>
      <c r="J146" s="273">
        <f>$F146*I146</f>
        <v>200</v>
      </c>
      <c r="K146" s="273">
        <f>J146/1000000</f>
        <v>0.0002</v>
      </c>
      <c r="L146" s="325">
        <v>7683</v>
      </c>
      <c r="M146" s="326">
        <v>7626</v>
      </c>
      <c r="N146" s="273">
        <f>L146-M146</f>
        <v>57</v>
      </c>
      <c r="O146" s="273">
        <f>$F146*N146</f>
        <v>-11400</v>
      </c>
      <c r="P146" s="273">
        <f>O146/1000000</f>
        <v>-0.0114</v>
      </c>
      <c r="Q146" s="452"/>
    </row>
    <row r="147" spans="1:17" ht="18" customHeight="1">
      <c r="A147" s="309">
        <v>9</v>
      </c>
      <c r="B147" s="339" t="s">
        <v>386</v>
      </c>
      <c r="C147" s="320">
        <v>4864961</v>
      </c>
      <c r="D147" s="121" t="s">
        <v>12</v>
      </c>
      <c r="E147" s="93" t="s">
        <v>325</v>
      </c>
      <c r="F147" s="307">
        <v>-1000</v>
      </c>
      <c r="G147" s="325">
        <v>983478</v>
      </c>
      <c r="H147" s="326">
        <v>983713</v>
      </c>
      <c r="I147" s="273">
        <f>G147-H147</f>
        <v>-235</v>
      </c>
      <c r="J147" s="273">
        <f>$F147*I147</f>
        <v>235000</v>
      </c>
      <c r="K147" s="273">
        <f>J147/1000000</f>
        <v>0.235</v>
      </c>
      <c r="L147" s="325">
        <v>999246</v>
      </c>
      <c r="M147" s="326">
        <v>999247</v>
      </c>
      <c r="N147" s="273">
        <f>L147-M147</f>
        <v>-1</v>
      </c>
      <c r="O147" s="273">
        <f>$F147*N147</f>
        <v>1000</v>
      </c>
      <c r="P147" s="273">
        <f>O147/1000000</f>
        <v>0.001</v>
      </c>
      <c r="Q147" s="436"/>
    </row>
    <row r="148" spans="1:17" ht="18" customHeight="1">
      <c r="A148" s="309"/>
      <c r="B148" s="340" t="s">
        <v>103</v>
      </c>
      <c r="C148" s="320"/>
      <c r="D148" s="121"/>
      <c r="E148" s="121"/>
      <c r="F148" s="307"/>
      <c r="G148" s="325"/>
      <c r="H148" s="326"/>
      <c r="I148" s="273"/>
      <c r="J148" s="273"/>
      <c r="K148" s="273"/>
      <c r="L148" s="325"/>
      <c r="M148" s="326"/>
      <c r="N148" s="273"/>
      <c r="O148" s="273"/>
      <c r="P148" s="273"/>
      <c r="Q148" s="452"/>
    </row>
    <row r="149" spans="1:17" ht="18" customHeight="1">
      <c r="A149" s="309">
        <v>10</v>
      </c>
      <c r="B149" s="339" t="s">
        <v>174</v>
      </c>
      <c r="C149" s="320">
        <v>4865093</v>
      </c>
      <c r="D149" s="121" t="s">
        <v>12</v>
      </c>
      <c r="E149" s="93" t="s">
        <v>325</v>
      </c>
      <c r="F149" s="307">
        <v>-100</v>
      </c>
      <c r="G149" s="325">
        <v>102335</v>
      </c>
      <c r="H149" s="326">
        <v>102335</v>
      </c>
      <c r="I149" s="273">
        <f>G149-H149</f>
        <v>0</v>
      </c>
      <c r="J149" s="273">
        <f>$F149*I149</f>
        <v>0</v>
      </c>
      <c r="K149" s="273">
        <f>J149/1000000</f>
        <v>0</v>
      </c>
      <c r="L149" s="325">
        <v>75578</v>
      </c>
      <c r="M149" s="326">
        <v>75549</v>
      </c>
      <c r="N149" s="273">
        <f>L149-M149</f>
        <v>29</v>
      </c>
      <c r="O149" s="273">
        <f>$F149*N149</f>
        <v>-2900</v>
      </c>
      <c r="P149" s="273">
        <f>O149/1000000</f>
        <v>-0.0029</v>
      </c>
      <c r="Q149" s="452"/>
    </row>
    <row r="150" spans="1:17" ht="18" customHeight="1">
      <c r="A150" s="309">
        <v>11</v>
      </c>
      <c r="B150" s="339" t="s">
        <v>175</v>
      </c>
      <c r="C150" s="320">
        <v>4902544</v>
      </c>
      <c r="D150" s="121" t="s">
        <v>12</v>
      </c>
      <c r="E150" s="93" t="s">
        <v>325</v>
      </c>
      <c r="F150" s="307">
        <v>-100</v>
      </c>
      <c r="G150" s="325">
        <v>3996</v>
      </c>
      <c r="H150" s="326">
        <v>3990</v>
      </c>
      <c r="I150" s="273">
        <f>G150-H150</f>
        <v>6</v>
      </c>
      <c r="J150" s="273">
        <f>$F150*I150</f>
        <v>-600</v>
      </c>
      <c r="K150" s="273">
        <f>J150/1000000</f>
        <v>-0.0006</v>
      </c>
      <c r="L150" s="325">
        <v>1306</v>
      </c>
      <c r="M150" s="326">
        <v>1180</v>
      </c>
      <c r="N150" s="273">
        <f>L150-M150</f>
        <v>126</v>
      </c>
      <c r="O150" s="273">
        <f>$F150*N150</f>
        <v>-12600</v>
      </c>
      <c r="P150" s="273">
        <f>O150/1000000</f>
        <v>-0.0126</v>
      </c>
      <c r="Q150" s="452"/>
    </row>
    <row r="151" spans="1:17" ht="18">
      <c r="A151" s="463">
        <v>12</v>
      </c>
      <c r="B151" s="464" t="s">
        <v>176</v>
      </c>
      <c r="C151" s="465">
        <v>5269199</v>
      </c>
      <c r="D151" s="158" t="s">
        <v>12</v>
      </c>
      <c r="E151" s="159" t="s">
        <v>325</v>
      </c>
      <c r="F151" s="466">
        <v>-100</v>
      </c>
      <c r="G151" s="325">
        <v>16564</v>
      </c>
      <c r="H151" s="326">
        <v>16813</v>
      </c>
      <c r="I151" s="434">
        <f>G151-H151</f>
        <v>-249</v>
      </c>
      <c r="J151" s="434">
        <f>$F151*I151</f>
        <v>24900</v>
      </c>
      <c r="K151" s="434">
        <f>J151/1000000</f>
        <v>0.0249</v>
      </c>
      <c r="L151" s="325">
        <v>70352</v>
      </c>
      <c r="M151" s="326">
        <v>70283</v>
      </c>
      <c r="N151" s="434">
        <f>L151-M151</f>
        <v>69</v>
      </c>
      <c r="O151" s="434">
        <f>$F151*N151</f>
        <v>-6900</v>
      </c>
      <c r="P151" s="434">
        <f>O151/1000000</f>
        <v>-0.0069</v>
      </c>
      <c r="Q151" s="457"/>
    </row>
    <row r="152" spans="1:17" ht="18" customHeight="1">
      <c r="A152" s="309"/>
      <c r="B152" s="341" t="s">
        <v>171</v>
      </c>
      <c r="C152" s="320"/>
      <c r="D152" s="81"/>
      <c r="E152" s="81"/>
      <c r="F152" s="303"/>
      <c r="G152" s="325"/>
      <c r="H152" s="326"/>
      <c r="I152" s="273"/>
      <c r="J152" s="273"/>
      <c r="K152" s="273"/>
      <c r="L152" s="325"/>
      <c r="M152" s="326"/>
      <c r="N152" s="273"/>
      <c r="O152" s="273"/>
      <c r="P152" s="273"/>
      <c r="Q152" s="452"/>
    </row>
    <row r="153" spans="1:17" ht="18" customHeight="1">
      <c r="A153" s="309"/>
      <c r="B153" s="340" t="s">
        <v>177</v>
      </c>
      <c r="C153" s="320"/>
      <c r="D153" s="121"/>
      <c r="E153" s="121"/>
      <c r="F153" s="303"/>
      <c r="G153" s="325"/>
      <c r="H153" s="326"/>
      <c r="I153" s="273"/>
      <c r="J153" s="273"/>
      <c r="K153" s="273"/>
      <c r="L153" s="325"/>
      <c r="M153" s="326"/>
      <c r="N153" s="273"/>
      <c r="O153" s="273"/>
      <c r="P153" s="273"/>
      <c r="Q153" s="452"/>
    </row>
    <row r="154" spans="1:17" ht="18" customHeight="1">
      <c r="A154" s="309">
        <v>13</v>
      </c>
      <c r="B154" s="339" t="s">
        <v>376</v>
      </c>
      <c r="C154" s="320">
        <v>4864892</v>
      </c>
      <c r="D154" s="121" t="s">
        <v>12</v>
      </c>
      <c r="E154" s="93" t="s">
        <v>325</v>
      </c>
      <c r="F154" s="307">
        <v>500</v>
      </c>
      <c r="G154" s="325">
        <v>998665</v>
      </c>
      <c r="H154" s="326">
        <v>998665</v>
      </c>
      <c r="I154" s="273">
        <f>G154-H154</f>
        <v>0</v>
      </c>
      <c r="J154" s="273">
        <f>$F154*I154</f>
        <v>0</v>
      </c>
      <c r="K154" s="273">
        <f>J154/1000000</f>
        <v>0</v>
      </c>
      <c r="L154" s="325">
        <v>16650</v>
      </c>
      <c r="M154" s="326">
        <v>16650</v>
      </c>
      <c r="N154" s="273">
        <f>L154-M154</f>
        <v>0</v>
      </c>
      <c r="O154" s="273">
        <f>$F154*N154</f>
        <v>0</v>
      </c>
      <c r="P154" s="273">
        <f>O154/1000000</f>
        <v>0</v>
      </c>
      <c r="Q154" s="470"/>
    </row>
    <row r="155" spans="1:17" ht="18" customHeight="1">
      <c r="A155" s="309">
        <v>14</v>
      </c>
      <c r="B155" s="339" t="s">
        <v>379</v>
      </c>
      <c r="C155" s="320">
        <v>4865048</v>
      </c>
      <c r="D155" s="121" t="s">
        <v>12</v>
      </c>
      <c r="E155" s="93" t="s">
        <v>325</v>
      </c>
      <c r="F155" s="307">
        <v>250</v>
      </c>
      <c r="G155" s="325">
        <v>999855</v>
      </c>
      <c r="H155" s="326">
        <v>999855</v>
      </c>
      <c r="I155" s="453">
        <f>G155-H155</f>
        <v>0</v>
      </c>
      <c r="J155" s="453">
        <f>$F155*I155</f>
        <v>0</v>
      </c>
      <c r="K155" s="453">
        <f>J155/1000000</f>
        <v>0</v>
      </c>
      <c r="L155" s="325">
        <v>999413</v>
      </c>
      <c r="M155" s="326">
        <v>999413</v>
      </c>
      <c r="N155" s="267">
        <f>L155-M155</f>
        <v>0</v>
      </c>
      <c r="O155" s="267">
        <f>$F155*N155</f>
        <v>0</v>
      </c>
      <c r="P155" s="267">
        <f>O155/1000000</f>
        <v>0</v>
      </c>
      <c r="Q155" s="462"/>
    </row>
    <row r="156" spans="1:17" ht="18" customHeight="1">
      <c r="A156" s="309">
        <v>15</v>
      </c>
      <c r="B156" s="339" t="s">
        <v>112</v>
      </c>
      <c r="C156" s="320">
        <v>4902508</v>
      </c>
      <c r="D156" s="121" t="s">
        <v>12</v>
      </c>
      <c r="E156" s="93" t="s">
        <v>325</v>
      </c>
      <c r="F156" s="307">
        <v>833.33</v>
      </c>
      <c r="G156" s="325">
        <v>999906</v>
      </c>
      <c r="H156" s="326">
        <v>999906</v>
      </c>
      <c r="I156" s="273">
        <f>G156-H156</f>
        <v>0</v>
      </c>
      <c r="J156" s="273">
        <f>$F156*I156</f>
        <v>0</v>
      </c>
      <c r="K156" s="273">
        <f>J156/1000000</f>
        <v>0</v>
      </c>
      <c r="L156" s="325">
        <v>999569</v>
      </c>
      <c r="M156" s="326">
        <v>999569</v>
      </c>
      <c r="N156" s="273">
        <f>L156-M156</f>
        <v>0</v>
      </c>
      <c r="O156" s="273">
        <f>$F156*N156</f>
        <v>0</v>
      </c>
      <c r="P156" s="273">
        <f>O156/1000000</f>
        <v>0</v>
      </c>
      <c r="Q156" s="452"/>
    </row>
    <row r="157" spans="1:17" ht="18" customHeight="1">
      <c r="A157" s="309"/>
      <c r="B157" s="340" t="s">
        <v>178</v>
      </c>
      <c r="C157" s="320"/>
      <c r="D157" s="121"/>
      <c r="E157" s="121"/>
      <c r="F157" s="307"/>
      <c r="G157" s="325"/>
      <c r="H157" s="326"/>
      <c r="I157" s="273"/>
      <c r="J157" s="273"/>
      <c r="K157" s="273"/>
      <c r="L157" s="325"/>
      <c r="M157" s="326"/>
      <c r="N157" s="273"/>
      <c r="O157" s="273"/>
      <c r="P157" s="273"/>
      <c r="Q157" s="452"/>
    </row>
    <row r="158" spans="1:17" ht="18" customHeight="1">
      <c r="A158" s="309">
        <v>16</v>
      </c>
      <c r="B158" s="339" t="s">
        <v>462</v>
      </c>
      <c r="C158" s="320">
        <v>4864850</v>
      </c>
      <c r="D158" s="121" t="s">
        <v>12</v>
      </c>
      <c r="E158" s="93" t="s">
        <v>325</v>
      </c>
      <c r="F158" s="307">
        <v>-625</v>
      </c>
      <c r="G158" s="325">
        <v>0</v>
      </c>
      <c r="H158" s="326">
        <v>0</v>
      </c>
      <c r="I158" s="273">
        <f>G158-H158</f>
        <v>0</v>
      </c>
      <c r="J158" s="273">
        <f>$F158*I158</f>
        <v>0</v>
      </c>
      <c r="K158" s="273">
        <f>J158/1000000</f>
        <v>0</v>
      </c>
      <c r="L158" s="325">
        <v>1249</v>
      </c>
      <c r="M158" s="326">
        <v>1249</v>
      </c>
      <c r="N158" s="273">
        <f>L158-M158</f>
        <v>0</v>
      </c>
      <c r="O158" s="273">
        <f>$F158*N158</f>
        <v>0</v>
      </c>
      <c r="P158" s="273">
        <f>O158/1000000</f>
        <v>0</v>
      </c>
      <c r="Q158" s="452"/>
    </row>
    <row r="159" spans="1:17" ht="18" customHeight="1">
      <c r="A159" s="309"/>
      <c r="B159" s="341" t="s">
        <v>47</v>
      </c>
      <c r="C159" s="307"/>
      <c r="D159" s="81"/>
      <c r="E159" s="81"/>
      <c r="F159" s="307"/>
      <c r="G159" s="325"/>
      <c r="H159" s="326"/>
      <c r="I159" s="273"/>
      <c r="J159" s="273"/>
      <c r="K159" s="273"/>
      <c r="L159" s="325"/>
      <c r="M159" s="326"/>
      <c r="N159" s="273"/>
      <c r="O159" s="273"/>
      <c r="P159" s="273"/>
      <c r="Q159" s="452"/>
    </row>
    <row r="160" spans="1:17" ht="18" customHeight="1">
      <c r="A160" s="309"/>
      <c r="B160" s="341" t="s">
        <v>48</v>
      </c>
      <c r="C160" s="307"/>
      <c r="D160" s="81"/>
      <c r="E160" s="81"/>
      <c r="F160" s="307"/>
      <c r="G160" s="325"/>
      <c r="H160" s="326"/>
      <c r="I160" s="273"/>
      <c r="J160" s="273"/>
      <c r="K160" s="273"/>
      <c r="L160" s="325"/>
      <c r="M160" s="326"/>
      <c r="N160" s="273"/>
      <c r="O160" s="273"/>
      <c r="P160" s="273"/>
      <c r="Q160" s="452"/>
    </row>
    <row r="161" spans="1:17" ht="18" customHeight="1">
      <c r="A161" s="309"/>
      <c r="B161" s="341" t="s">
        <v>49</v>
      </c>
      <c r="C161" s="307"/>
      <c r="D161" s="81"/>
      <c r="E161" s="81"/>
      <c r="F161" s="307"/>
      <c r="G161" s="325"/>
      <c r="H161" s="326"/>
      <c r="I161" s="273"/>
      <c r="J161" s="273"/>
      <c r="K161" s="273"/>
      <c r="L161" s="325"/>
      <c r="M161" s="326"/>
      <c r="N161" s="273"/>
      <c r="O161" s="273"/>
      <c r="P161" s="273"/>
      <c r="Q161" s="452"/>
    </row>
    <row r="162" spans="1:17" ht="17.25" customHeight="1">
      <c r="A162" s="309">
        <v>17</v>
      </c>
      <c r="B162" s="339" t="s">
        <v>50</v>
      </c>
      <c r="C162" s="320">
        <v>4902572</v>
      </c>
      <c r="D162" s="121" t="s">
        <v>12</v>
      </c>
      <c r="E162" s="93" t="s">
        <v>325</v>
      </c>
      <c r="F162" s="307">
        <v>-100</v>
      </c>
      <c r="G162" s="325">
        <v>0</v>
      </c>
      <c r="H162" s="326">
        <v>0</v>
      </c>
      <c r="I162" s="273">
        <f>G162-H162</f>
        <v>0</v>
      </c>
      <c r="J162" s="273">
        <f>$F162*I162</f>
        <v>0</v>
      </c>
      <c r="K162" s="273">
        <f>J162/1000000</f>
        <v>0</v>
      </c>
      <c r="L162" s="325">
        <v>0</v>
      </c>
      <c r="M162" s="326">
        <v>0</v>
      </c>
      <c r="N162" s="273">
        <f>L162-M162</f>
        <v>0</v>
      </c>
      <c r="O162" s="273">
        <f>$F162*N162</f>
        <v>0</v>
      </c>
      <c r="P162" s="273">
        <f>O162/1000000</f>
        <v>0</v>
      </c>
      <c r="Q162" s="761"/>
    </row>
    <row r="163" spans="1:17" ht="18" customHeight="1">
      <c r="A163" s="309">
        <v>18</v>
      </c>
      <c r="B163" s="339" t="s">
        <v>51</v>
      </c>
      <c r="C163" s="320">
        <v>4902541</v>
      </c>
      <c r="D163" s="121" t="s">
        <v>12</v>
      </c>
      <c r="E163" s="93" t="s">
        <v>325</v>
      </c>
      <c r="F163" s="307">
        <v>-100</v>
      </c>
      <c r="G163" s="325">
        <v>999465</v>
      </c>
      <c r="H163" s="326">
        <v>999465</v>
      </c>
      <c r="I163" s="273">
        <f>G163-H163</f>
        <v>0</v>
      </c>
      <c r="J163" s="273">
        <f>$F163*I163</f>
        <v>0</v>
      </c>
      <c r="K163" s="273">
        <f>J163/1000000</f>
        <v>0</v>
      </c>
      <c r="L163" s="325">
        <v>999227</v>
      </c>
      <c r="M163" s="326">
        <v>998791</v>
      </c>
      <c r="N163" s="273">
        <f>L163-M163</f>
        <v>436</v>
      </c>
      <c r="O163" s="273">
        <f>$F163*N163</f>
        <v>-43600</v>
      </c>
      <c r="P163" s="273">
        <f>O163/1000000</f>
        <v>-0.0436</v>
      </c>
      <c r="Q163" s="452"/>
    </row>
    <row r="164" spans="1:17" ht="18" customHeight="1">
      <c r="A164" s="309">
        <v>19</v>
      </c>
      <c r="B164" s="339" t="s">
        <v>52</v>
      </c>
      <c r="C164" s="320">
        <v>4902539</v>
      </c>
      <c r="D164" s="121" t="s">
        <v>12</v>
      </c>
      <c r="E164" s="93" t="s">
        <v>325</v>
      </c>
      <c r="F164" s="307">
        <v>-100</v>
      </c>
      <c r="G164" s="325">
        <v>3022</v>
      </c>
      <c r="H164" s="326">
        <v>2946</v>
      </c>
      <c r="I164" s="273">
        <f>G164-H164</f>
        <v>76</v>
      </c>
      <c r="J164" s="273">
        <f>$F164*I164</f>
        <v>-7600</v>
      </c>
      <c r="K164" s="273">
        <f>J164/1000000</f>
        <v>-0.0076</v>
      </c>
      <c r="L164" s="325">
        <v>29550</v>
      </c>
      <c r="M164" s="326">
        <v>29295</v>
      </c>
      <c r="N164" s="273">
        <f>L164-M164</f>
        <v>255</v>
      </c>
      <c r="O164" s="273">
        <f>$F164*N164</f>
        <v>-25500</v>
      </c>
      <c r="P164" s="273">
        <f>O164/1000000</f>
        <v>-0.0255</v>
      </c>
      <c r="Q164" s="452"/>
    </row>
    <row r="165" spans="1:17" ht="18" customHeight="1">
      <c r="A165" s="309"/>
      <c r="B165" s="340" t="s">
        <v>53</v>
      </c>
      <c r="C165" s="320"/>
      <c r="D165" s="121"/>
      <c r="E165" s="121"/>
      <c r="F165" s="307"/>
      <c r="G165" s="325"/>
      <c r="H165" s="326"/>
      <c r="I165" s="273"/>
      <c r="J165" s="273"/>
      <c r="K165" s="273"/>
      <c r="L165" s="325"/>
      <c r="M165" s="326"/>
      <c r="N165" s="273"/>
      <c r="O165" s="273"/>
      <c r="P165" s="273"/>
      <c r="Q165" s="452"/>
    </row>
    <row r="166" spans="1:17" ht="18" customHeight="1">
      <c r="A166" s="309">
        <v>20</v>
      </c>
      <c r="B166" s="339" t="s">
        <v>54</v>
      </c>
      <c r="C166" s="320">
        <v>4902591</v>
      </c>
      <c r="D166" s="121" t="s">
        <v>12</v>
      </c>
      <c r="E166" s="93" t="s">
        <v>325</v>
      </c>
      <c r="F166" s="307">
        <v>-1333</v>
      </c>
      <c r="G166" s="325">
        <v>771</v>
      </c>
      <c r="H166" s="326">
        <v>771</v>
      </c>
      <c r="I166" s="273">
        <f aca="true" t="shared" si="24" ref="I166:I171">G166-H166</f>
        <v>0</v>
      </c>
      <c r="J166" s="273">
        <f aca="true" t="shared" si="25" ref="J166:J171">$F166*I166</f>
        <v>0</v>
      </c>
      <c r="K166" s="273">
        <f aca="true" t="shared" si="26" ref="K166:K171">J166/1000000</f>
        <v>0</v>
      </c>
      <c r="L166" s="325">
        <v>501</v>
      </c>
      <c r="M166" s="326">
        <v>491</v>
      </c>
      <c r="N166" s="273">
        <f aca="true" t="shared" si="27" ref="N166:N171">L166-M166</f>
        <v>10</v>
      </c>
      <c r="O166" s="273">
        <f aca="true" t="shared" si="28" ref="O166:O171">$F166*N166</f>
        <v>-13330</v>
      </c>
      <c r="P166" s="273">
        <f aca="true" t="shared" si="29" ref="P166:P171">O166/1000000</f>
        <v>-0.01333</v>
      </c>
      <c r="Q166" s="452"/>
    </row>
    <row r="167" spans="1:17" ht="18" customHeight="1">
      <c r="A167" s="309">
        <v>21</v>
      </c>
      <c r="B167" s="339" t="s">
        <v>55</v>
      </c>
      <c r="C167" s="320">
        <v>4902565</v>
      </c>
      <c r="D167" s="121" t="s">
        <v>12</v>
      </c>
      <c r="E167" s="93" t="s">
        <v>325</v>
      </c>
      <c r="F167" s="307">
        <v>-100</v>
      </c>
      <c r="G167" s="325">
        <v>3179</v>
      </c>
      <c r="H167" s="326">
        <v>3179</v>
      </c>
      <c r="I167" s="273">
        <f t="shared" si="24"/>
        <v>0</v>
      </c>
      <c r="J167" s="273">
        <f t="shared" si="25"/>
        <v>0</v>
      </c>
      <c r="K167" s="273">
        <f t="shared" si="26"/>
        <v>0</v>
      </c>
      <c r="L167" s="325">
        <v>1592</v>
      </c>
      <c r="M167" s="326">
        <v>1592</v>
      </c>
      <c r="N167" s="273">
        <f t="shared" si="27"/>
        <v>0</v>
      </c>
      <c r="O167" s="273">
        <f t="shared" si="28"/>
        <v>0</v>
      </c>
      <c r="P167" s="273">
        <f t="shared" si="29"/>
        <v>0</v>
      </c>
      <c r="Q167" s="452"/>
    </row>
    <row r="168" spans="1:17" ht="18" customHeight="1">
      <c r="A168" s="309">
        <v>22</v>
      </c>
      <c r="B168" s="339" t="s">
        <v>56</v>
      </c>
      <c r="C168" s="320">
        <v>4902523</v>
      </c>
      <c r="D168" s="121" t="s">
        <v>12</v>
      </c>
      <c r="E168" s="93" t="s">
        <v>325</v>
      </c>
      <c r="F168" s="307">
        <v>-100</v>
      </c>
      <c r="G168" s="325">
        <v>999815</v>
      </c>
      <c r="H168" s="326">
        <v>999815</v>
      </c>
      <c r="I168" s="273">
        <f t="shared" si="24"/>
        <v>0</v>
      </c>
      <c r="J168" s="273">
        <f t="shared" si="25"/>
        <v>0</v>
      </c>
      <c r="K168" s="273">
        <f t="shared" si="26"/>
        <v>0</v>
      </c>
      <c r="L168" s="325">
        <v>999943</v>
      </c>
      <c r="M168" s="326">
        <v>999943</v>
      </c>
      <c r="N168" s="273">
        <f t="shared" si="27"/>
        <v>0</v>
      </c>
      <c r="O168" s="273">
        <f t="shared" si="28"/>
        <v>0</v>
      </c>
      <c r="P168" s="273">
        <f t="shared" si="29"/>
        <v>0</v>
      </c>
      <c r="Q168" s="452"/>
    </row>
    <row r="169" spans="1:17" ht="18" customHeight="1">
      <c r="A169" s="309">
        <v>23</v>
      </c>
      <c r="B169" s="339" t="s">
        <v>57</v>
      </c>
      <c r="C169" s="320">
        <v>4902547</v>
      </c>
      <c r="D169" s="121" t="s">
        <v>12</v>
      </c>
      <c r="E169" s="93" t="s">
        <v>325</v>
      </c>
      <c r="F169" s="307">
        <v>-100</v>
      </c>
      <c r="G169" s="325">
        <v>5885</v>
      </c>
      <c r="H169" s="326">
        <v>5885</v>
      </c>
      <c r="I169" s="273">
        <f t="shared" si="24"/>
        <v>0</v>
      </c>
      <c r="J169" s="273">
        <f t="shared" si="25"/>
        <v>0</v>
      </c>
      <c r="K169" s="273">
        <f t="shared" si="26"/>
        <v>0</v>
      </c>
      <c r="L169" s="325">
        <v>8891</v>
      </c>
      <c r="M169" s="326">
        <v>8891</v>
      </c>
      <c r="N169" s="273">
        <f t="shared" si="27"/>
        <v>0</v>
      </c>
      <c r="O169" s="273">
        <f t="shared" si="28"/>
        <v>0</v>
      </c>
      <c r="P169" s="273">
        <f t="shared" si="29"/>
        <v>0</v>
      </c>
      <c r="Q169" s="452"/>
    </row>
    <row r="170" spans="1:17" ht="18" customHeight="1">
      <c r="A170" s="309">
        <v>24</v>
      </c>
      <c r="B170" s="308" t="s">
        <v>58</v>
      </c>
      <c r="C170" s="307">
        <v>4902548</v>
      </c>
      <c r="D170" s="81" t="s">
        <v>12</v>
      </c>
      <c r="E170" s="93" t="s">
        <v>325</v>
      </c>
      <c r="F170" s="716">
        <v>-100</v>
      </c>
      <c r="G170" s="325">
        <v>0</v>
      </c>
      <c r="H170" s="326">
        <v>0</v>
      </c>
      <c r="I170" s="273">
        <f t="shared" si="24"/>
        <v>0</v>
      </c>
      <c r="J170" s="273">
        <f t="shared" si="25"/>
        <v>0</v>
      </c>
      <c r="K170" s="273">
        <f t="shared" si="26"/>
        <v>0</v>
      </c>
      <c r="L170" s="325">
        <v>0</v>
      </c>
      <c r="M170" s="326">
        <v>0</v>
      </c>
      <c r="N170" s="273">
        <f t="shared" si="27"/>
        <v>0</v>
      </c>
      <c r="O170" s="273">
        <f t="shared" si="28"/>
        <v>0</v>
      </c>
      <c r="P170" s="273">
        <f t="shared" si="29"/>
        <v>0</v>
      </c>
      <c r="Q170" s="452"/>
    </row>
    <row r="171" spans="1:17" ht="18" customHeight="1">
      <c r="A171" s="309">
        <v>25</v>
      </c>
      <c r="B171" s="308" t="s">
        <v>59</v>
      </c>
      <c r="C171" s="307">
        <v>4902564</v>
      </c>
      <c r="D171" s="81" t="s">
        <v>12</v>
      </c>
      <c r="E171" s="93" t="s">
        <v>325</v>
      </c>
      <c r="F171" s="307">
        <v>-100</v>
      </c>
      <c r="G171" s="325">
        <v>1871</v>
      </c>
      <c r="H171" s="326">
        <v>1860</v>
      </c>
      <c r="I171" s="273">
        <f t="shared" si="24"/>
        <v>11</v>
      </c>
      <c r="J171" s="273">
        <f t="shared" si="25"/>
        <v>-1100</v>
      </c>
      <c r="K171" s="273">
        <f t="shared" si="26"/>
        <v>-0.0011</v>
      </c>
      <c r="L171" s="325">
        <v>1546</v>
      </c>
      <c r="M171" s="326">
        <v>1478</v>
      </c>
      <c r="N171" s="273">
        <f t="shared" si="27"/>
        <v>68</v>
      </c>
      <c r="O171" s="273">
        <f t="shared" si="28"/>
        <v>-6800</v>
      </c>
      <c r="P171" s="273">
        <f t="shared" si="29"/>
        <v>-0.0068</v>
      </c>
      <c r="Q171" s="452"/>
    </row>
    <row r="172" spans="1:17" ht="18" customHeight="1">
      <c r="A172" s="309"/>
      <c r="B172" s="341" t="s">
        <v>72</v>
      </c>
      <c r="C172" s="307"/>
      <c r="D172" s="81"/>
      <c r="E172" s="81"/>
      <c r="F172" s="307"/>
      <c r="G172" s="325"/>
      <c r="H172" s="326"/>
      <c r="I172" s="273"/>
      <c r="J172" s="273"/>
      <c r="K172" s="273"/>
      <c r="L172" s="325"/>
      <c r="M172" s="326"/>
      <c r="N172" s="273"/>
      <c r="O172" s="273"/>
      <c r="P172" s="273"/>
      <c r="Q172" s="452"/>
    </row>
    <row r="173" spans="1:17" ht="18" customHeight="1">
      <c r="A173" s="309">
        <v>26</v>
      </c>
      <c r="B173" s="308" t="s">
        <v>73</v>
      </c>
      <c r="C173" s="307">
        <v>4902577</v>
      </c>
      <c r="D173" s="81" t="s">
        <v>12</v>
      </c>
      <c r="E173" s="93" t="s">
        <v>325</v>
      </c>
      <c r="F173" s="307">
        <v>400</v>
      </c>
      <c r="G173" s="325">
        <v>995632</v>
      </c>
      <c r="H173" s="326">
        <v>995632</v>
      </c>
      <c r="I173" s="273">
        <f>G173-H173</f>
        <v>0</v>
      </c>
      <c r="J173" s="273">
        <f>$F173*I173</f>
        <v>0</v>
      </c>
      <c r="K173" s="273">
        <f>J173/1000000</f>
        <v>0</v>
      </c>
      <c r="L173" s="325">
        <v>61</v>
      </c>
      <c r="M173" s="326">
        <v>61</v>
      </c>
      <c r="N173" s="273">
        <f>L173-M173</f>
        <v>0</v>
      </c>
      <c r="O173" s="273">
        <f>$F173*N173</f>
        <v>0</v>
      </c>
      <c r="P173" s="273">
        <f>O173/1000000</f>
        <v>0</v>
      </c>
      <c r="Q173" s="452"/>
    </row>
    <row r="174" spans="1:17" ht="18" customHeight="1">
      <c r="A174" s="309">
        <v>27</v>
      </c>
      <c r="B174" s="308" t="s">
        <v>74</v>
      </c>
      <c r="C174" s="307">
        <v>4902525</v>
      </c>
      <c r="D174" s="81" t="s">
        <v>12</v>
      </c>
      <c r="E174" s="93" t="s">
        <v>325</v>
      </c>
      <c r="F174" s="307">
        <v>-400</v>
      </c>
      <c r="G174" s="325">
        <v>999880</v>
      </c>
      <c r="H174" s="326">
        <v>999880</v>
      </c>
      <c r="I174" s="273">
        <f>G174-H174</f>
        <v>0</v>
      </c>
      <c r="J174" s="273">
        <f>$F174*I174</f>
        <v>0</v>
      </c>
      <c r="K174" s="273">
        <f>J174/1000000</f>
        <v>0</v>
      </c>
      <c r="L174" s="325">
        <v>999439</v>
      </c>
      <c r="M174" s="326">
        <v>999439</v>
      </c>
      <c r="N174" s="273">
        <f>L174-M174</f>
        <v>0</v>
      </c>
      <c r="O174" s="273">
        <f>$F174*N174</f>
        <v>0</v>
      </c>
      <c r="P174" s="273">
        <f>O174/1000000</f>
        <v>0</v>
      </c>
      <c r="Q174" s="452"/>
    </row>
    <row r="175" spans="1:17" ht="18" customHeight="1">
      <c r="A175" s="307"/>
      <c r="B175" s="331" t="s">
        <v>432</v>
      </c>
      <c r="C175" s="307"/>
      <c r="D175" s="81"/>
      <c r="E175" s="93"/>
      <c r="F175" s="307"/>
      <c r="G175" s="325"/>
      <c r="H175" s="326"/>
      <c r="I175" s="273"/>
      <c r="J175" s="273"/>
      <c r="K175" s="273"/>
      <c r="L175" s="325"/>
      <c r="M175" s="326"/>
      <c r="N175" s="273"/>
      <c r="O175" s="273"/>
      <c r="P175" s="273"/>
      <c r="Q175" s="712"/>
    </row>
    <row r="176" spans="1:17" ht="18" customHeight="1">
      <c r="A176" s="307">
        <v>28</v>
      </c>
      <c r="B176" s="730" t="s">
        <v>431</v>
      </c>
      <c r="C176" s="307">
        <v>5295160</v>
      </c>
      <c r="D176" s="81" t="s">
        <v>12</v>
      </c>
      <c r="E176" s="93" t="s">
        <v>325</v>
      </c>
      <c r="F176" s="307">
        <v>-800</v>
      </c>
      <c r="G176" s="325">
        <v>12029</v>
      </c>
      <c r="H176" s="326">
        <v>12037</v>
      </c>
      <c r="I176" s="273">
        <f>G176-H176</f>
        <v>-8</v>
      </c>
      <c r="J176" s="273">
        <f>$F176*I176</f>
        <v>6400</v>
      </c>
      <c r="K176" s="273">
        <f>J176/1000000</f>
        <v>0.0064</v>
      </c>
      <c r="L176" s="325">
        <v>5997</v>
      </c>
      <c r="M176" s="326">
        <v>5995</v>
      </c>
      <c r="N176" s="273">
        <f>L176-M176</f>
        <v>2</v>
      </c>
      <c r="O176" s="273">
        <f>$F176*N176</f>
        <v>-1600</v>
      </c>
      <c r="P176" s="273">
        <f>O176/1000000</f>
        <v>-0.0016</v>
      </c>
      <c r="Q176" s="712"/>
    </row>
    <row r="177" spans="1:17" s="472" customFormat="1" ht="18">
      <c r="A177" s="349"/>
      <c r="B177" s="331" t="s">
        <v>433</v>
      </c>
      <c r="C177" s="298"/>
      <c r="D177" s="121"/>
      <c r="E177" s="93"/>
      <c r="F177" s="320"/>
      <c r="G177" s="325"/>
      <c r="H177" s="326"/>
      <c r="I177" s="307"/>
      <c r="J177" s="307"/>
      <c r="K177" s="307"/>
      <c r="L177" s="325"/>
      <c r="M177" s="326"/>
      <c r="N177" s="307"/>
      <c r="O177" s="307"/>
      <c r="P177" s="307"/>
      <c r="Q177" s="439"/>
    </row>
    <row r="178" spans="1:17" s="472" customFormat="1" ht="18">
      <c r="A178" s="349">
        <v>29</v>
      </c>
      <c r="B178" s="675" t="s">
        <v>439</v>
      </c>
      <c r="C178" s="298">
        <v>4864960</v>
      </c>
      <c r="D178" s="121" t="s">
        <v>12</v>
      </c>
      <c r="E178" s="93" t="s">
        <v>325</v>
      </c>
      <c r="F178" s="320">
        <v>-1000</v>
      </c>
      <c r="G178" s="325">
        <v>993029</v>
      </c>
      <c r="H178" s="326">
        <v>993091</v>
      </c>
      <c r="I178" s="326">
        <f>G178-H178</f>
        <v>-62</v>
      </c>
      <c r="J178" s="326">
        <f>$F178*I178</f>
        <v>62000</v>
      </c>
      <c r="K178" s="326">
        <f>J178/1000000</f>
        <v>0.062</v>
      </c>
      <c r="L178" s="325">
        <v>2218</v>
      </c>
      <c r="M178" s="326">
        <v>2349</v>
      </c>
      <c r="N178" s="326">
        <f>L178-M178</f>
        <v>-131</v>
      </c>
      <c r="O178" s="326">
        <f>$F178*N178</f>
        <v>131000</v>
      </c>
      <c r="P178" s="327">
        <f>O178/1000000</f>
        <v>0.131</v>
      </c>
      <c r="Q178" s="439"/>
    </row>
    <row r="179" spans="1:17" ht="18">
      <c r="A179" s="349">
        <v>30</v>
      </c>
      <c r="B179" s="675" t="s">
        <v>440</v>
      </c>
      <c r="C179" s="298">
        <v>5128441</v>
      </c>
      <c r="D179" s="121" t="s">
        <v>12</v>
      </c>
      <c r="E179" s="93" t="s">
        <v>325</v>
      </c>
      <c r="F179" s="524">
        <v>-750</v>
      </c>
      <c r="G179" s="325">
        <v>1819</v>
      </c>
      <c r="H179" s="326">
        <v>1817</v>
      </c>
      <c r="I179" s="326">
        <f>G179-H179</f>
        <v>2</v>
      </c>
      <c r="J179" s="326">
        <f>$F179*I179</f>
        <v>-1500</v>
      </c>
      <c r="K179" s="327">
        <f>J179/1000000</f>
        <v>-0.0015</v>
      </c>
      <c r="L179" s="326">
        <v>3300</v>
      </c>
      <c r="M179" s="326">
        <v>3295</v>
      </c>
      <c r="N179" s="326">
        <f>L179-M179</f>
        <v>5</v>
      </c>
      <c r="O179" s="326">
        <f>$F179*N179</f>
        <v>-3750</v>
      </c>
      <c r="P179" s="327">
        <f>O179/1000000</f>
        <v>-0.00375</v>
      </c>
      <c r="Q179" s="439"/>
    </row>
    <row r="180" spans="1:17" ht="18" customHeight="1" thickBot="1">
      <c r="A180" s="307"/>
      <c r="B180" s="308"/>
      <c r="C180" s="307"/>
      <c r="D180" s="81"/>
      <c r="E180" s="93"/>
      <c r="F180" s="307"/>
      <c r="G180" s="325"/>
      <c r="H180" s="326"/>
      <c r="I180" s="273"/>
      <c r="J180" s="273"/>
      <c r="K180" s="273"/>
      <c r="L180" s="325"/>
      <c r="M180" s="326"/>
      <c r="N180" s="273"/>
      <c r="O180" s="273"/>
      <c r="P180" s="273"/>
      <c r="Q180" s="712"/>
    </row>
    <row r="181" s="534" customFormat="1" ht="15" customHeight="1"/>
    <row r="183" spans="1:16" ht="20.25">
      <c r="A183" s="302" t="s">
        <v>292</v>
      </c>
      <c r="K183" s="572">
        <f>SUM(K135:K181)</f>
        <v>0.24501998000000003</v>
      </c>
      <c r="P183" s="572">
        <f>SUM(P135:P181)</f>
        <v>-0.09810721999999997</v>
      </c>
    </row>
    <row r="184" spans="1:16" ht="12.75">
      <c r="A184" s="56"/>
      <c r="K184" s="524"/>
      <c r="P184" s="524"/>
    </row>
    <row r="185" spans="1:16" ht="12.75">
      <c r="A185" s="56"/>
      <c r="K185" s="524"/>
      <c r="P185" s="524"/>
    </row>
    <row r="186" spans="1:17" ht="18">
      <c r="A186" s="56"/>
      <c r="K186" s="524"/>
      <c r="P186" s="524"/>
      <c r="Q186" s="568" t="str">
        <f>NDPL!$Q$1</f>
        <v>MAY-2020</v>
      </c>
    </row>
    <row r="187" spans="1:16" ht="12.75">
      <c r="A187" s="56"/>
      <c r="K187" s="524"/>
      <c r="P187" s="524"/>
    </row>
    <row r="188" spans="1:16" ht="12.75">
      <c r="A188" s="56"/>
      <c r="K188" s="524"/>
      <c r="P188" s="524"/>
    </row>
    <row r="189" spans="1:16" ht="12.75">
      <c r="A189" s="56"/>
      <c r="K189" s="524"/>
      <c r="P189" s="524"/>
    </row>
    <row r="190" spans="1:11" ht="13.5" thickBot="1">
      <c r="A190" s="2"/>
      <c r="B190" s="7"/>
      <c r="C190" s="7"/>
      <c r="D190" s="52"/>
      <c r="E190" s="52"/>
      <c r="F190" s="20"/>
      <c r="G190" s="20"/>
      <c r="H190" s="20"/>
      <c r="I190" s="20"/>
      <c r="J190" s="20"/>
      <c r="K190" s="53"/>
    </row>
    <row r="191" spans="1:17" ht="27.75">
      <c r="A191" s="390" t="s">
        <v>181</v>
      </c>
      <c r="B191" s="140"/>
      <c r="C191" s="136"/>
      <c r="D191" s="136"/>
      <c r="E191" s="136"/>
      <c r="F191" s="183"/>
      <c r="G191" s="183"/>
      <c r="H191" s="183"/>
      <c r="I191" s="183"/>
      <c r="J191" s="183"/>
      <c r="K191" s="184"/>
      <c r="L191" s="534"/>
      <c r="M191" s="534"/>
      <c r="N191" s="534"/>
      <c r="O191" s="534"/>
      <c r="P191" s="534"/>
      <c r="Q191" s="535"/>
    </row>
    <row r="192" spans="1:17" ht="24.75" customHeight="1">
      <c r="A192" s="389" t="s">
        <v>294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88">
        <f>K129</f>
        <v>-1.661674160000001</v>
      </c>
      <c r="L192" s="283"/>
      <c r="M192" s="283"/>
      <c r="N192" s="283"/>
      <c r="O192" s="283"/>
      <c r="P192" s="388">
        <f>P129</f>
        <v>0.4468580300000006</v>
      </c>
      <c r="Q192" s="536"/>
    </row>
    <row r="193" spans="1:17" ht="24.75" customHeight="1">
      <c r="A193" s="389" t="s">
        <v>293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88">
        <f>K183</f>
        <v>0.24501998000000003</v>
      </c>
      <c r="L193" s="283"/>
      <c r="M193" s="283"/>
      <c r="N193" s="283"/>
      <c r="O193" s="283"/>
      <c r="P193" s="388">
        <f>P183</f>
        <v>-0.09810721999999997</v>
      </c>
      <c r="Q193" s="536"/>
    </row>
    <row r="194" spans="1:17" ht="24.75" customHeight="1">
      <c r="A194" s="389" t="s">
        <v>295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88">
        <f>'ROHTAK ROAD'!K44</f>
        <v>0.9617625</v>
      </c>
      <c r="L194" s="283"/>
      <c r="M194" s="283"/>
      <c r="N194" s="283"/>
      <c r="O194" s="283"/>
      <c r="P194" s="388">
        <f>'ROHTAK ROAD'!P44</f>
        <v>0.0283375</v>
      </c>
      <c r="Q194" s="536"/>
    </row>
    <row r="195" spans="1:17" ht="24.75" customHeight="1">
      <c r="A195" s="389" t="s">
        <v>296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88">
        <f>-MES!K35</f>
        <v>-0.029249999999999998</v>
      </c>
      <c r="L195" s="283"/>
      <c r="M195" s="283"/>
      <c r="N195" s="283"/>
      <c r="O195" s="283"/>
      <c r="P195" s="388">
        <f>-MES!P35</f>
        <v>-0.28917499999999996</v>
      </c>
      <c r="Q195" s="536"/>
    </row>
    <row r="196" spans="1:17" ht="29.25" customHeight="1" thickBot="1">
      <c r="A196" s="391" t="s">
        <v>182</v>
      </c>
      <c r="B196" s="185"/>
      <c r="C196" s="186"/>
      <c r="D196" s="186"/>
      <c r="E196" s="186"/>
      <c r="F196" s="186"/>
      <c r="G196" s="186"/>
      <c r="H196" s="186"/>
      <c r="I196" s="186"/>
      <c r="J196" s="186"/>
      <c r="K196" s="392">
        <f>SUM(K192:K195)</f>
        <v>-0.484141680000001</v>
      </c>
      <c r="L196" s="577"/>
      <c r="M196" s="577"/>
      <c r="N196" s="577"/>
      <c r="O196" s="577"/>
      <c r="P196" s="392">
        <f>SUM(P192:P195)</f>
        <v>0.08791331000000069</v>
      </c>
      <c r="Q196" s="538"/>
    </row>
    <row r="201" ht="13.5" thickBot="1"/>
    <row r="202" spans="1:17" ht="12.75">
      <c r="A202" s="539"/>
      <c r="B202" s="540"/>
      <c r="C202" s="540"/>
      <c r="D202" s="540"/>
      <c r="E202" s="540"/>
      <c r="F202" s="540"/>
      <c r="G202" s="540"/>
      <c r="H202" s="534"/>
      <c r="I202" s="534"/>
      <c r="J202" s="534"/>
      <c r="K202" s="534"/>
      <c r="L202" s="534"/>
      <c r="M202" s="534"/>
      <c r="N202" s="534"/>
      <c r="O202" s="534"/>
      <c r="P202" s="534"/>
      <c r="Q202" s="535"/>
    </row>
    <row r="203" spans="1:17" ht="26.25">
      <c r="A203" s="578" t="s">
        <v>306</v>
      </c>
      <c r="B203" s="542"/>
      <c r="C203" s="542"/>
      <c r="D203" s="542"/>
      <c r="E203" s="542"/>
      <c r="F203" s="542"/>
      <c r="G203" s="542"/>
      <c r="H203" s="472"/>
      <c r="I203" s="472"/>
      <c r="J203" s="472"/>
      <c r="K203" s="472"/>
      <c r="L203" s="472"/>
      <c r="M203" s="472"/>
      <c r="N203" s="472"/>
      <c r="O203" s="472"/>
      <c r="P203" s="472"/>
      <c r="Q203" s="536"/>
    </row>
    <row r="204" spans="1:17" ht="12.75">
      <c r="A204" s="543"/>
      <c r="B204" s="542"/>
      <c r="C204" s="542"/>
      <c r="D204" s="542"/>
      <c r="E204" s="542"/>
      <c r="F204" s="542"/>
      <c r="G204" s="542"/>
      <c r="H204" s="472"/>
      <c r="I204" s="472"/>
      <c r="J204" s="472"/>
      <c r="K204" s="472"/>
      <c r="L204" s="472"/>
      <c r="M204" s="472"/>
      <c r="N204" s="472"/>
      <c r="O204" s="472"/>
      <c r="P204" s="472"/>
      <c r="Q204" s="536"/>
    </row>
    <row r="205" spans="1:17" ht="15.75">
      <c r="A205" s="544"/>
      <c r="B205" s="545"/>
      <c r="C205" s="545"/>
      <c r="D205" s="545"/>
      <c r="E205" s="545"/>
      <c r="F205" s="545"/>
      <c r="G205" s="545"/>
      <c r="H205" s="472"/>
      <c r="I205" s="472"/>
      <c r="J205" s="472"/>
      <c r="K205" s="546" t="s">
        <v>318</v>
      </c>
      <c r="L205" s="472"/>
      <c r="M205" s="472"/>
      <c r="N205" s="472"/>
      <c r="O205" s="472"/>
      <c r="P205" s="546" t="s">
        <v>319</v>
      </c>
      <c r="Q205" s="536"/>
    </row>
    <row r="206" spans="1:17" ht="12.75">
      <c r="A206" s="547"/>
      <c r="B206" s="93"/>
      <c r="C206" s="93"/>
      <c r="D206" s="93"/>
      <c r="E206" s="93"/>
      <c r="F206" s="93"/>
      <c r="G206" s="93"/>
      <c r="H206" s="472"/>
      <c r="I206" s="472"/>
      <c r="J206" s="472"/>
      <c r="K206" s="472"/>
      <c r="L206" s="472"/>
      <c r="M206" s="472"/>
      <c r="N206" s="472"/>
      <c r="O206" s="472"/>
      <c r="P206" s="472"/>
      <c r="Q206" s="536"/>
    </row>
    <row r="207" spans="1:17" ht="12.75">
      <c r="A207" s="547"/>
      <c r="B207" s="93"/>
      <c r="C207" s="93"/>
      <c r="D207" s="93"/>
      <c r="E207" s="93"/>
      <c r="F207" s="93"/>
      <c r="G207" s="93"/>
      <c r="H207" s="472"/>
      <c r="I207" s="472"/>
      <c r="J207" s="472"/>
      <c r="K207" s="472"/>
      <c r="L207" s="472"/>
      <c r="M207" s="472"/>
      <c r="N207" s="472"/>
      <c r="O207" s="472"/>
      <c r="P207" s="472"/>
      <c r="Q207" s="536"/>
    </row>
    <row r="208" spans="1:17" ht="23.25">
      <c r="A208" s="579" t="s">
        <v>309</v>
      </c>
      <c r="B208" s="549"/>
      <c r="C208" s="549"/>
      <c r="D208" s="550"/>
      <c r="E208" s="550"/>
      <c r="F208" s="551"/>
      <c r="G208" s="550"/>
      <c r="H208" s="472"/>
      <c r="I208" s="472"/>
      <c r="J208" s="472"/>
      <c r="K208" s="580">
        <f>K196</f>
        <v>-0.484141680000001</v>
      </c>
      <c r="L208" s="581" t="s">
        <v>307</v>
      </c>
      <c r="M208" s="582"/>
      <c r="N208" s="582"/>
      <c r="O208" s="582"/>
      <c r="P208" s="580">
        <f>P196</f>
        <v>0.08791331000000069</v>
      </c>
      <c r="Q208" s="583" t="s">
        <v>307</v>
      </c>
    </row>
    <row r="209" spans="1:17" ht="23.25">
      <c r="A209" s="554"/>
      <c r="B209" s="555"/>
      <c r="C209" s="555"/>
      <c r="D209" s="542"/>
      <c r="E209" s="542"/>
      <c r="F209" s="556"/>
      <c r="G209" s="542"/>
      <c r="H209" s="472"/>
      <c r="I209" s="472"/>
      <c r="J209" s="472"/>
      <c r="K209" s="582"/>
      <c r="L209" s="584"/>
      <c r="M209" s="582"/>
      <c r="N209" s="582"/>
      <c r="O209" s="582"/>
      <c r="P209" s="582"/>
      <c r="Q209" s="585"/>
    </row>
    <row r="210" spans="1:17" ht="23.25">
      <c r="A210" s="586" t="s">
        <v>308</v>
      </c>
      <c r="B210" s="44"/>
      <c r="C210" s="44"/>
      <c r="D210" s="542"/>
      <c r="E210" s="542"/>
      <c r="F210" s="559"/>
      <c r="G210" s="550"/>
      <c r="H210" s="472"/>
      <c r="I210" s="472"/>
      <c r="J210" s="472"/>
      <c r="K210" s="582">
        <f>'STEPPED UP GENCO'!K41</f>
        <v>-8.4263757895</v>
      </c>
      <c r="L210" s="581" t="s">
        <v>307</v>
      </c>
      <c r="M210" s="582"/>
      <c r="N210" s="582"/>
      <c r="O210" s="582"/>
      <c r="P210" s="580">
        <f>'STEPPED UP GENCO'!P41</f>
        <v>-0.09645272599999986</v>
      </c>
      <c r="Q210" s="583" t="s">
        <v>307</v>
      </c>
    </row>
    <row r="211" spans="1:17" ht="15">
      <c r="A211" s="560"/>
      <c r="B211" s="472"/>
      <c r="C211" s="472"/>
      <c r="D211" s="472"/>
      <c r="E211" s="472"/>
      <c r="F211" s="472"/>
      <c r="G211" s="472"/>
      <c r="H211" s="472"/>
      <c r="I211" s="472"/>
      <c r="J211" s="472"/>
      <c r="K211" s="472"/>
      <c r="L211" s="268"/>
      <c r="M211" s="472"/>
      <c r="N211" s="472"/>
      <c r="O211" s="472"/>
      <c r="P211" s="472"/>
      <c r="Q211" s="587"/>
    </row>
    <row r="212" spans="1:17" ht="15">
      <c r="A212" s="560"/>
      <c r="B212" s="472"/>
      <c r="C212" s="472"/>
      <c r="D212" s="472"/>
      <c r="E212" s="472"/>
      <c r="F212" s="472"/>
      <c r="G212" s="472"/>
      <c r="H212" s="472"/>
      <c r="I212" s="472"/>
      <c r="J212" s="472"/>
      <c r="K212" s="472"/>
      <c r="L212" s="268"/>
      <c r="M212" s="472"/>
      <c r="N212" s="472"/>
      <c r="O212" s="472"/>
      <c r="P212" s="472"/>
      <c r="Q212" s="587"/>
    </row>
    <row r="213" spans="1:17" ht="15">
      <c r="A213" s="560"/>
      <c r="B213" s="472"/>
      <c r="C213" s="472"/>
      <c r="D213" s="472"/>
      <c r="E213" s="472"/>
      <c r="F213" s="472"/>
      <c r="G213" s="472"/>
      <c r="H213" s="472"/>
      <c r="I213" s="472"/>
      <c r="J213" s="472"/>
      <c r="K213" s="472"/>
      <c r="L213" s="268"/>
      <c r="M213" s="472"/>
      <c r="N213" s="472"/>
      <c r="O213" s="472"/>
      <c r="P213" s="472"/>
      <c r="Q213" s="587"/>
    </row>
    <row r="214" spans="1:17" ht="23.25">
      <c r="A214" s="560"/>
      <c r="B214" s="472"/>
      <c r="C214" s="472"/>
      <c r="D214" s="472"/>
      <c r="E214" s="472"/>
      <c r="F214" s="472"/>
      <c r="G214" s="472"/>
      <c r="H214" s="549"/>
      <c r="I214" s="549"/>
      <c r="J214" s="588" t="s">
        <v>310</v>
      </c>
      <c r="K214" s="589">
        <f>SUM(K208:K213)</f>
        <v>-8.9105174695</v>
      </c>
      <c r="L214" s="588" t="s">
        <v>307</v>
      </c>
      <c r="M214" s="582"/>
      <c r="N214" s="582"/>
      <c r="O214" s="582"/>
      <c r="P214" s="589">
        <f>SUM(P208:P213)</f>
        <v>-0.008539415999999175</v>
      </c>
      <c r="Q214" s="588" t="s">
        <v>307</v>
      </c>
    </row>
    <row r="215" spans="1:17" ht="13.5" thickBot="1">
      <c r="A215" s="561"/>
      <c r="B215" s="537"/>
      <c r="C215" s="537"/>
      <c r="D215" s="537"/>
      <c r="E215" s="537"/>
      <c r="F215" s="537"/>
      <c r="G215" s="537"/>
      <c r="H215" s="537"/>
      <c r="I215" s="537"/>
      <c r="J215" s="537"/>
      <c r="K215" s="537"/>
      <c r="L215" s="537"/>
      <c r="M215" s="537"/>
      <c r="N215" s="537"/>
      <c r="O215" s="537"/>
      <c r="P215" s="537"/>
      <c r="Q215" s="53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30" max="18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1">
      <selection activeCell="P32" sqref="P32"/>
    </sheetView>
  </sheetViews>
  <sheetFormatPr defaultColWidth="9.140625" defaultRowHeight="12.75"/>
  <cols>
    <col min="1" max="1" width="5.140625" style="435" customWidth="1"/>
    <col min="2" max="2" width="20.8515625" style="435" customWidth="1"/>
    <col min="3" max="3" width="11.28125" style="435" customWidth="1"/>
    <col min="4" max="4" width="9.140625" style="435" customWidth="1"/>
    <col min="5" max="5" width="14.421875" style="435" customWidth="1"/>
    <col min="6" max="6" width="7.00390625" style="435" customWidth="1"/>
    <col min="7" max="7" width="11.421875" style="435" customWidth="1"/>
    <col min="8" max="8" width="13.00390625" style="435" customWidth="1"/>
    <col min="9" max="9" width="9.00390625" style="435" customWidth="1"/>
    <col min="10" max="10" width="12.28125" style="435" customWidth="1"/>
    <col min="11" max="12" width="12.8515625" style="435" customWidth="1"/>
    <col min="13" max="13" width="13.28125" style="435" customWidth="1"/>
    <col min="14" max="14" width="11.421875" style="435" customWidth="1"/>
    <col min="15" max="15" width="13.140625" style="435" customWidth="1"/>
    <col min="16" max="16" width="14.7109375" style="435" customWidth="1"/>
    <col min="17" max="17" width="15.00390625" style="435" customWidth="1"/>
    <col min="18" max="18" width="0.13671875" style="435" customWidth="1"/>
    <col min="19" max="19" width="1.57421875" style="435" hidden="1" customWidth="1"/>
    <col min="20" max="20" width="9.140625" style="435" hidden="1" customWidth="1"/>
    <col min="21" max="21" width="4.28125" style="435" hidden="1" customWidth="1"/>
    <col min="22" max="22" width="4.00390625" style="435" hidden="1" customWidth="1"/>
    <col min="23" max="23" width="3.8515625" style="435" hidden="1" customWidth="1"/>
    <col min="24" max="16384" width="9.140625" style="435" customWidth="1"/>
  </cols>
  <sheetData>
    <row r="1" spans="1:17" ht="26.25">
      <c r="A1" s="1" t="s">
        <v>218</v>
      </c>
      <c r="Q1" s="487" t="str">
        <f>NDPL!Q1</f>
        <v>MAY-2020</v>
      </c>
    </row>
    <row r="2" ht="18.75" customHeight="1">
      <c r="A2" s="78" t="s">
        <v>219</v>
      </c>
    </row>
    <row r="3" ht="23.25">
      <c r="A3" s="178" t="s">
        <v>197</v>
      </c>
    </row>
    <row r="4" spans="1:16" ht="24" thickBot="1">
      <c r="A4" s="379" t="s">
        <v>198</v>
      </c>
      <c r="G4" s="472"/>
      <c r="H4" s="472"/>
      <c r="I4" s="45" t="s">
        <v>374</v>
      </c>
      <c r="J4" s="472"/>
      <c r="K4" s="472"/>
      <c r="L4" s="472"/>
      <c r="M4" s="472"/>
      <c r="N4" s="45" t="s">
        <v>375</v>
      </c>
      <c r="O4" s="472"/>
      <c r="P4" s="472"/>
    </row>
    <row r="5" spans="1:17" ht="62.25" customHeight="1" thickBot="1" thickTop="1">
      <c r="A5" s="493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31/05/2020</v>
      </c>
      <c r="H5" s="495" t="str">
        <f>NDPL!H5</f>
        <v>INTIAL READING 01/05/2020</v>
      </c>
      <c r="I5" s="495" t="s">
        <v>4</v>
      </c>
      <c r="J5" s="495" t="s">
        <v>5</v>
      </c>
      <c r="K5" s="495" t="s">
        <v>6</v>
      </c>
      <c r="L5" s="493" t="str">
        <f>NDPL!G5</f>
        <v>FINAL READING 31/05/2020</v>
      </c>
      <c r="M5" s="495" t="str">
        <f>NDPL!H5</f>
        <v>INTIAL READING 01/05/2020</v>
      </c>
      <c r="N5" s="495" t="s">
        <v>4</v>
      </c>
      <c r="O5" s="495" t="s">
        <v>5</v>
      </c>
      <c r="P5" s="495" t="s">
        <v>6</v>
      </c>
      <c r="Q5" s="496" t="s">
        <v>288</v>
      </c>
    </row>
    <row r="6" ht="14.25" thickBot="1" thickTop="1"/>
    <row r="7" spans="1:17" ht="18" customHeight="1" thickTop="1">
      <c r="A7" s="152"/>
      <c r="B7" s="153" t="s">
        <v>183</v>
      </c>
      <c r="C7" s="154"/>
      <c r="D7" s="154"/>
      <c r="E7" s="154"/>
      <c r="F7" s="154"/>
      <c r="G7" s="59"/>
      <c r="H7" s="590"/>
      <c r="I7" s="591"/>
      <c r="J7" s="591"/>
      <c r="K7" s="591"/>
      <c r="L7" s="592"/>
      <c r="M7" s="590"/>
      <c r="N7" s="590"/>
      <c r="O7" s="590"/>
      <c r="P7" s="590"/>
      <c r="Q7" s="523"/>
    </row>
    <row r="8" spans="1:17" ht="18" customHeight="1">
      <c r="A8" s="155"/>
      <c r="B8" s="156" t="s">
        <v>103</v>
      </c>
      <c r="C8" s="157"/>
      <c r="D8" s="158"/>
      <c r="E8" s="159"/>
      <c r="F8" s="160"/>
      <c r="G8" s="63"/>
      <c r="H8" s="593"/>
      <c r="I8" s="406"/>
      <c r="J8" s="406"/>
      <c r="K8" s="406"/>
      <c r="L8" s="594"/>
      <c r="M8" s="593"/>
      <c r="N8" s="381"/>
      <c r="O8" s="381"/>
      <c r="P8" s="381"/>
      <c r="Q8" s="439"/>
    </row>
    <row r="9" spans="1:17" ht="18">
      <c r="A9" s="155">
        <v>1</v>
      </c>
      <c r="B9" s="156" t="s">
        <v>104</v>
      </c>
      <c r="C9" s="157">
        <v>4865107</v>
      </c>
      <c r="D9" s="161" t="s">
        <v>12</v>
      </c>
      <c r="E9" s="249" t="s">
        <v>325</v>
      </c>
      <c r="F9" s="162">
        <v>266.67</v>
      </c>
      <c r="G9" s="325">
        <v>2607</v>
      </c>
      <c r="H9" s="326">
        <v>2470</v>
      </c>
      <c r="I9" s="406">
        <f aca="true" t="shared" si="0" ref="I9:I18">G9-H9</f>
        <v>137</v>
      </c>
      <c r="J9" s="406">
        <f aca="true" t="shared" si="1" ref="J9:J17">$F9*I9</f>
        <v>36533.79</v>
      </c>
      <c r="K9" s="406">
        <f aca="true" t="shared" si="2" ref="K9:K17">J9/1000000</f>
        <v>0.036533790000000003</v>
      </c>
      <c r="L9" s="325">
        <v>2196</v>
      </c>
      <c r="M9" s="326">
        <v>2151</v>
      </c>
      <c r="N9" s="406">
        <f aca="true" t="shared" si="3" ref="N9:N18">L9-M9</f>
        <v>45</v>
      </c>
      <c r="O9" s="406">
        <f aca="true" t="shared" si="4" ref="O9:O17">$F9*N9</f>
        <v>12000.150000000001</v>
      </c>
      <c r="P9" s="406">
        <f aca="true" t="shared" si="5" ref="P9:P17">O9/1000000</f>
        <v>0.012000150000000001</v>
      </c>
      <c r="Q9" s="468"/>
    </row>
    <row r="10" spans="1:17" ht="18" customHeight="1">
      <c r="A10" s="155">
        <v>2</v>
      </c>
      <c r="B10" s="156" t="s">
        <v>105</v>
      </c>
      <c r="C10" s="157">
        <v>4865137</v>
      </c>
      <c r="D10" s="161" t="s">
        <v>12</v>
      </c>
      <c r="E10" s="249" t="s">
        <v>325</v>
      </c>
      <c r="F10" s="162">
        <v>100</v>
      </c>
      <c r="G10" s="325">
        <v>103992</v>
      </c>
      <c r="H10" s="326">
        <v>103426</v>
      </c>
      <c r="I10" s="406">
        <f t="shared" si="0"/>
        <v>566</v>
      </c>
      <c r="J10" s="406">
        <f t="shared" si="1"/>
        <v>56600</v>
      </c>
      <c r="K10" s="406">
        <f t="shared" si="2"/>
        <v>0.0566</v>
      </c>
      <c r="L10" s="325">
        <v>152389</v>
      </c>
      <c r="M10" s="326">
        <v>152237</v>
      </c>
      <c r="N10" s="403">
        <f t="shared" si="3"/>
        <v>152</v>
      </c>
      <c r="O10" s="403">
        <f t="shared" si="4"/>
        <v>15200</v>
      </c>
      <c r="P10" s="403">
        <f t="shared" si="5"/>
        <v>0.0152</v>
      </c>
      <c r="Q10" s="439"/>
    </row>
    <row r="11" spans="1:17" ht="18">
      <c r="A11" s="155">
        <v>3</v>
      </c>
      <c r="B11" s="156" t="s">
        <v>106</v>
      </c>
      <c r="C11" s="157">
        <v>4865136</v>
      </c>
      <c r="D11" s="161" t="s">
        <v>12</v>
      </c>
      <c r="E11" s="249" t="s">
        <v>325</v>
      </c>
      <c r="F11" s="162">
        <v>200</v>
      </c>
      <c r="G11" s="325">
        <v>989256</v>
      </c>
      <c r="H11" s="326">
        <v>989395</v>
      </c>
      <c r="I11" s="406">
        <f t="shared" si="0"/>
        <v>-139</v>
      </c>
      <c r="J11" s="406">
        <f t="shared" si="1"/>
        <v>-27800</v>
      </c>
      <c r="K11" s="406">
        <f t="shared" si="2"/>
        <v>-0.0278</v>
      </c>
      <c r="L11" s="325">
        <v>999322</v>
      </c>
      <c r="M11" s="326">
        <v>999321</v>
      </c>
      <c r="N11" s="406">
        <f t="shared" si="3"/>
        <v>1</v>
      </c>
      <c r="O11" s="406">
        <f t="shared" si="4"/>
        <v>200</v>
      </c>
      <c r="P11" s="406">
        <f t="shared" si="5"/>
        <v>0.0002</v>
      </c>
      <c r="Q11" s="596"/>
    </row>
    <row r="12" spans="1:17" ht="18">
      <c r="A12" s="155">
        <v>4</v>
      </c>
      <c r="B12" s="156" t="s">
        <v>107</v>
      </c>
      <c r="C12" s="157">
        <v>4865172</v>
      </c>
      <c r="D12" s="161" t="s">
        <v>12</v>
      </c>
      <c r="E12" s="249" t="s">
        <v>325</v>
      </c>
      <c r="F12" s="162">
        <v>1000</v>
      </c>
      <c r="G12" s="325">
        <v>999974</v>
      </c>
      <c r="H12" s="326">
        <v>999949</v>
      </c>
      <c r="I12" s="406">
        <f>G12-H12</f>
        <v>25</v>
      </c>
      <c r="J12" s="406">
        <f>$F12*I12</f>
        <v>25000</v>
      </c>
      <c r="K12" s="406">
        <f>J12/1000000</f>
        <v>0.025</v>
      </c>
      <c r="L12" s="325">
        <v>1000016</v>
      </c>
      <c r="M12" s="326">
        <v>999999</v>
      </c>
      <c r="N12" s="403">
        <f>L12-M12</f>
        <v>17</v>
      </c>
      <c r="O12" s="403">
        <f>$F12*N12</f>
        <v>17000</v>
      </c>
      <c r="P12" s="403">
        <f>O12/1000000</f>
        <v>0.017</v>
      </c>
      <c r="Q12" s="779"/>
    </row>
    <row r="13" spans="1:17" ht="18" customHeight="1">
      <c r="A13" s="155">
        <v>5</v>
      </c>
      <c r="B13" s="156" t="s">
        <v>108</v>
      </c>
      <c r="C13" s="157">
        <v>4864968</v>
      </c>
      <c r="D13" s="161" t="s">
        <v>12</v>
      </c>
      <c r="E13" s="249" t="s">
        <v>325</v>
      </c>
      <c r="F13" s="162">
        <v>800</v>
      </c>
      <c r="G13" s="325">
        <v>1380</v>
      </c>
      <c r="H13" s="326">
        <v>1334</v>
      </c>
      <c r="I13" s="406">
        <f t="shared" si="0"/>
        <v>46</v>
      </c>
      <c r="J13" s="406">
        <f>$F13*I13</f>
        <v>36800</v>
      </c>
      <c r="K13" s="406">
        <f>J13/1000000</f>
        <v>0.0368</v>
      </c>
      <c r="L13" s="325">
        <v>2607</v>
      </c>
      <c r="M13" s="326">
        <v>2564</v>
      </c>
      <c r="N13" s="403">
        <f t="shared" si="3"/>
        <v>43</v>
      </c>
      <c r="O13" s="403">
        <f>$F13*N13</f>
        <v>34400</v>
      </c>
      <c r="P13" s="403">
        <f>O13/1000000</f>
        <v>0.0344</v>
      </c>
      <c r="Q13" s="768"/>
    </row>
    <row r="14" spans="1:17" ht="18" customHeight="1">
      <c r="A14" s="155">
        <v>6</v>
      </c>
      <c r="B14" s="156" t="s">
        <v>350</v>
      </c>
      <c r="C14" s="157">
        <v>4865004</v>
      </c>
      <c r="D14" s="161" t="s">
        <v>12</v>
      </c>
      <c r="E14" s="249" t="s">
        <v>325</v>
      </c>
      <c r="F14" s="162">
        <v>800</v>
      </c>
      <c r="G14" s="325">
        <v>3338</v>
      </c>
      <c r="H14" s="326">
        <v>3372</v>
      </c>
      <c r="I14" s="406">
        <f t="shared" si="0"/>
        <v>-34</v>
      </c>
      <c r="J14" s="406">
        <f t="shared" si="1"/>
        <v>-27200</v>
      </c>
      <c r="K14" s="406">
        <f t="shared" si="2"/>
        <v>-0.0272</v>
      </c>
      <c r="L14" s="325">
        <v>1312</v>
      </c>
      <c r="M14" s="326">
        <v>1323</v>
      </c>
      <c r="N14" s="403">
        <f t="shared" si="3"/>
        <v>-11</v>
      </c>
      <c r="O14" s="403">
        <f t="shared" si="4"/>
        <v>-8800</v>
      </c>
      <c r="P14" s="403">
        <f t="shared" si="5"/>
        <v>-0.0088</v>
      </c>
      <c r="Q14" s="468"/>
    </row>
    <row r="15" spans="1:17" ht="18" customHeight="1">
      <c r="A15" s="155">
        <v>7</v>
      </c>
      <c r="B15" s="346" t="s">
        <v>372</v>
      </c>
      <c r="C15" s="349">
        <v>4865050</v>
      </c>
      <c r="D15" s="161" t="s">
        <v>12</v>
      </c>
      <c r="E15" s="249" t="s">
        <v>325</v>
      </c>
      <c r="F15" s="355">
        <v>800</v>
      </c>
      <c r="G15" s="325">
        <v>995295</v>
      </c>
      <c r="H15" s="326">
        <v>995385</v>
      </c>
      <c r="I15" s="406">
        <f t="shared" si="0"/>
        <v>-90</v>
      </c>
      <c r="J15" s="406">
        <f>$F15*I15</f>
        <v>-72000</v>
      </c>
      <c r="K15" s="406">
        <f>J15/1000000</f>
        <v>-0.072</v>
      </c>
      <c r="L15" s="325">
        <v>998909</v>
      </c>
      <c r="M15" s="326">
        <v>998980</v>
      </c>
      <c r="N15" s="403">
        <f t="shared" si="3"/>
        <v>-71</v>
      </c>
      <c r="O15" s="403">
        <f>$F15*N15</f>
        <v>-56800</v>
      </c>
      <c r="P15" s="403">
        <f>O15/1000000</f>
        <v>-0.0568</v>
      </c>
      <c r="Q15" s="439"/>
    </row>
    <row r="16" spans="1:17" ht="18" customHeight="1">
      <c r="A16" s="155">
        <v>8</v>
      </c>
      <c r="B16" s="346" t="s">
        <v>371</v>
      </c>
      <c r="C16" s="349">
        <v>4864998</v>
      </c>
      <c r="D16" s="161" t="s">
        <v>12</v>
      </c>
      <c r="E16" s="249" t="s">
        <v>325</v>
      </c>
      <c r="F16" s="355">
        <v>800</v>
      </c>
      <c r="G16" s="325">
        <v>961684</v>
      </c>
      <c r="H16" s="326">
        <v>961875</v>
      </c>
      <c r="I16" s="406">
        <f t="shared" si="0"/>
        <v>-191</v>
      </c>
      <c r="J16" s="406">
        <f t="shared" si="1"/>
        <v>-152800</v>
      </c>
      <c r="K16" s="406">
        <f t="shared" si="2"/>
        <v>-0.1528</v>
      </c>
      <c r="L16" s="325">
        <v>980527</v>
      </c>
      <c r="M16" s="326">
        <v>980821</v>
      </c>
      <c r="N16" s="403">
        <f t="shared" si="3"/>
        <v>-294</v>
      </c>
      <c r="O16" s="403">
        <f t="shared" si="4"/>
        <v>-235200</v>
      </c>
      <c r="P16" s="403">
        <f t="shared" si="5"/>
        <v>-0.2352</v>
      </c>
      <c r="Q16" s="439"/>
    </row>
    <row r="17" spans="1:17" ht="18" customHeight="1">
      <c r="A17" s="155">
        <v>9</v>
      </c>
      <c r="B17" s="346" t="s">
        <v>365</v>
      </c>
      <c r="C17" s="349">
        <v>4864993</v>
      </c>
      <c r="D17" s="161" t="s">
        <v>12</v>
      </c>
      <c r="E17" s="249" t="s">
        <v>325</v>
      </c>
      <c r="F17" s="355">
        <v>800</v>
      </c>
      <c r="G17" s="325">
        <v>965642</v>
      </c>
      <c r="H17" s="326">
        <v>965896</v>
      </c>
      <c r="I17" s="406">
        <f t="shared" si="0"/>
        <v>-254</v>
      </c>
      <c r="J17" s="406">
        <f t="shared" si="1"/>
        <v>-203200</v>
      </c>
      <c r="K17" s="406">
        <f t="shared" si="2"/>
        <v>-0.2032</v>
      </c>
      <c r="L17" s="325">
        <v>989887</v>
      </c>
      <c r="M17" s="326">
        <v>990020</v>
      </c>
      <c r="N17" s="403">
        <f t="shared" si="3"/>
        <v>-133</v>
      </c>
      <c r="O17" s="403">
        <f t="shared" si="4"/>
        <v>-106400</v>
      </c>
      <c r="P17" s="403">
        <f t="shared" si="5"/>
        <v>-0.1064</v>
      </c>
      <c r="Q17" s="469"/>
    </row>
    <row r="18" spans="1:17" ht="15.75" customHeight="1">
      <c r="A18" s="155">
        <v>10</v>
      </c>
      <c r="B18" s="346" t="s">
        <v>407</v>
      </c>
      <c r="C18" s="349">
        <v>5128403</v>
      </c>
      <c r="D18" s="161" t="s">
        <v>12</v>
      </c>
      <c r="E18" s="249" t="s">
        <v>325</v>
      </c>
      <c r="F18" s="355">
        <v>2000</v>
      </c>
      <c r="G18" s="325">
        <v>997826</v>
      </c>
      <c r="H18" s="326">
        <v>997887</v>
      </c>
      <c r="I18" s="267">
        <f t="shared" si="0"/>
        <v>-61</v>
      </c>
      <c r="J18" s="267">
        <f>$F18*I18</f>
        <v>-122000</v>
      </c>
      <c r="K18" s="267">
        <f>J18/1000000</f>
        <v>-0.122</v>
      </c>
      <c r="L18" s="325">
        <v>999571</v>
      </c>
      <c r="M18" s="326">
        <v>999589</v>
      </c>
      <c r="N18" s="326">
        <f t="shared" si="3"/>
        <v>-18</v>
      </c>
      <c r="O18" s="326">
        <f>$F18*N18</f>
        <v>-36000</v>
      </c>
      <c r="P18" s="326">
        <f>O18/1000000</f>
        <v>-0.036</v>
      </c>
      <c r="Q18" s="469"/>
    </row>
    <row r="19" spans="1:17" ht="18" customHeight="1">
      <c r="A19" s="155"/>
      <c r="B19" s="163" t="s">
        <v>356</v>
      </c>
      <c r="C19" s="157"/>
      <c r="D19" s="161"/>
      <c r="E19" s="249"/>
      <c r="F19" s="162"/>
      <c r="G19" s="325"/>
      <c r="H19" s="326"/>
      <c r="I19" s="406"/>
      <c r="J19" s="406"/>
      <c r="K19" s="406"/>
      <c r="L19" s="325"/>
      <c r="M19" s="326"/>
      <c r="N19" s="403"/>
      <c r="O19" s="403"/>
      <c r="P19" s="403"/>
      <c r="Q19" s="439"/>
    </row>
    <row r="20" spans="1:17" ht="18" customHeight="1">
      <c r="A20" s="155">
        <v>11</v>
      </c>
      <c r="B20" s="156" t="s">
        <v>184</v>
      </c>
      <c r="C20" s="157">
        <v>4865161</v>
      </c>
      <c r="D20" s="158" t="s">
        <v>12</v>
      </c>
      <c r="E20" s="249" t="s">
        <v>325</v>
      </c>
      <c r="F20" s="162">
        <v>50</v>
      </c>
      <c r="G20" s="325">
        <v>971750</v>
      </c>
      <c r="H20" s="326">
        <v>971810</v>
      </c>
      <c r="I20" s="406">
        <f aca="true" t="shared" si="6" ref="I20:I25">G20-H20</f>
        <v>-60</v>
      </c>
      <c r="J20" s="406">
        <f aca="true" t="shared" si="7" ref="J20:J25">$F20*I20</f>
        <v>-3000</v>
      </c>
      <c r="K20" s="406">
        <f aca="true" t="shared" si="8" ref="K20:K25">J20/1000000</f>
        <v>-0.003</v>
      </c>
      <c r="L20" s="325">
        <v>19651</v>
      </c>
      <c r="M20" s="326">
        <v>20022</v>
      </c>
      <c r="N20" s="403">
        <f aca="true" t="shared" si="9" ref="N20:N25">L20-M20</f>
        <v>-371</v>
      </c>
      <c r="O20" s="403">
        <f aca="true" t="shared" si="10" ref="O20:O25">$F20*N20</f>
        <v>-18550</v>
      </c>
      <c r="P20" s="403">
        <f aca="true" t="shared" si="11" ref="P20:P25">O20/1000000</f>
        <v>-0.01855</v>
      </c>
      <c r="Q20" s="439"/>
    </row>
    <row r="21" spans="1:17" ht="13.5" customHeight="1">
      <c r="A21" s="155">
        <v>12</v>
      </c>
      <c r="B21" s="156" t="s">
        <v>185</v>
      </c>
      <c r="C21" s="157">
        <v>4865131</v>
      </c>
      <c r="D21" s="161" t="s">
        <v>12</v>
      </c>
      <c r="E21" s="249" t="s">
        <v>325</v>
      </c>
      <c r="F21" s="162">
        <v>75</v>
      </c>
      <c r="G21" s="325">
        <v>975856</v>
      </c>
      <c r="H21" s="326">
        <v>975965</v>
      </c>
      <c r="I21" s="453">
        <f t="shared" si="6"/>
        <v>-109</v>
      </c>
      <c r="J21" s="453">
        <f t="shared" si="7"/>
        <v>-8175</v>
      </c>
      <c r="K21" s="453">
        <f t="shared" si="8"/>
        <v>-0.008175</v>
      </c>
      <c r="L21" s="325">
        <v>22529</v>
      </c>
      <c r="M21" s="326">
        <v>22750</v>
      </c>
      <c r="N21" s="267">
        <f t="shared" si="9"/>
        <v>-221</v>
      </c>
      <c r="O21" s="267">
        <f t="shared" si="10"/>
        <v>-16575</v>
      </c>
      <c r="P21" s="267">
        <f t="shared" si="11"/>
        <v>-0.016575</v>
      </c>
      <c r="Q21" s="439"/>
    </row>
    <row r="22" spans="1:17" ht="18" customHeight="1">
      <c r="A22" s="155">
        <v>13</v>
      </c>
      <c r="B22" s="159" t="s">
        <v>186</v>
      </c>
      <c r="C22" s="157">
        <v>4902512</v>
      </c>
      <c r="D22" s="161" t="s">
        <v>12</v>
      </c>
      <c r="E22" s="249" t="s">
        <v>325</v>
      </c>
      <c r="F22" s="162">
        <v>500</v>
      </c>
      <c r="G22" s="325">
        <v>998860</v>
      </c>
      <c r="H22" s="326">
        <v>998858</v>
      </c>
      <c r="I22" s="406">
        <f t="shared" si="6"/>
        <v>2</v>
      </c>
      <c r="J22" s="406">
        <f t="shared" si="7"/>
        <v>1000</v>
      </c>
      <c r="K22" s="406">
        <f t="shared" si="8"/>
        <v>0.001</v>
      </c>
      <c r="L22" s="325">
        <v>5473</v>
      </c>
      <c r="M22" s="326">
        <v>5494</v>
      </c>
      <c r="N22" s="403">
        <f t="shared" si="9"/>
        <v>-21</v>
      </c>
      <c r="O22" s="403">
        <f t="shared" si="10"/>
        <v>-10500</v>
      </c>
      <c r="P22" s="403">
        <f t="shared" si="11"/>
        <v>-0.0105</v>
      </c>
      <c r="Q22" s="439"/>
    </row>
    <row r="23" spans="1:17" ht="18" customHeight="1">
      <c r="A23" s="155">
        <v>14</v>
      </c>
      <c r="B23" s="156" t="s">
        <v>187</v>
      </c>
      <c r="C23" s="157">
        <v>4865178</v>
      </c>
      <c r="D23" s="161" t="s">
        <v>12</v>
      </c>
      <c r="E23" s="249" t="s">
        <v>325</v>
      </c>
      <c r="F23" s="162">
        <v>375</v>
      </c>
      <c r="G23" s="325">
        <v>997484</v>
      </c>
      <c r="H23" s="326">
        <v>997491</v>
      </c>
      <c r="I23" s="406">
        <f t="shared" si="6"/>
        <v>-7</v>
      </c>
      <c r="J23" s="406">
        <f t="shared" si="7"/>
        <v>-2625</v>
      </c>
      <c r="K23" s="406">
        <f t="shared" si="8"/>
        <v>-0.002625</v>
      </c>
      <c r="L23" s="325">
        <v>7392</v>
      </c>
      <c r="M23" s="326">
        <v>7488</v>
      </c>
      <c r="N23" s="403">
        <f t="shared" si="9"/>
        <v>-96</v>
      </c>
      <c r="O23" s="403">
        <f t="shared" si="10"/>
        <v>-36000</v>
      </c>
      <c r="P23" s="403">
        <f t="shared" si="11"/>
        <v>-0.036</v>
      </c>
      <c r="Q23" s="439"/>
    </row>
    <row r="24" spans="1:17" ht="18" customHeight="1">
      <c r="A24" s="155">
        <v>15</v>
      </c>
      <c r="B24" s="156" t="s">
        <v>188</v>
      </c>
      <c r="C24" s="157">
        <v>4865098</v>
      </c>
      <c r="D24" s="161" t="s">
        <v>12</v>
      </c>
      <c r="E24" s="249" t="s">
        <v>325</v>
      </c>
      <c r="F24" s="162">
        <v>100</v>
      </c>
      <c r="G24" s="325">
        <v>992506</v>
      </c>
      <c r="H24" s="326">
        <v>992548</v>
      </c>
      <c r="I24" s="406">
        <f>G24-H24</f>
        <v>-42</v>
      </c>
      <c r="J24" s="406">
        <f>$F24*I24</f>
        <v>-4200</v>
      </c>
      <c r="K24" s="406">
        <f>J24/1000000</f>
        <v>-0.0042</v>
      </c>
      <c r="L24" s="325">
        <v>999438</v>
      </c>
      <c r="M24" s="326">
        <v>1000093</v>
      </c>
      <c r="N24" s="403">
        <f>L24-M24</f>
        <v>-655</v>
      </c>
      <c r="O24" s="403">
        <f>$F24*N24</f>
        <v>-65500</v>
      </c>
      <c r="P24" s="403">
        <f>O24/1000000</f>
        <v>-0.0655</v>
      </c>
      <c r="Q24" s="439"/>
    </row>
    <row r="25" spans="1:17" ht="18" customHeight="1">
      <c r="A25" s="155">
        <v>16</v>
      </c>
      <c r="B25" s="156" t="s">
        <v>189</v>
      </c>
      <c r="C25" s="157">
        <v>4865159</v>
      </c>
      <c r="D25" s="158" t="s">
        <v>12</v>
      </c>
      <c r="E25" s="249" t="s">
        <v>325</v>
      </c>
      <c r="F25" s="162">
        <v>75</v>
      </c>
      <c r="G25" s="325">
        <v>11632</v>
      </c>
      <c r="H25" s="326">
        <v>11600</v>
      </c>
      <c r="I25" s="406">
        <f t="shared" si="6"/>
        <v>32</v>
      </c>
      <c r="J25" s="406">
        <f t="shared" si="7"/>
        <v>2400</v>
      </c>
      <c r="K25" s="406">
        <f t="shared" si="8"/>
        <v>0.0024</v>
      </c>
      <c r="L25" s="325">
        <v>40161</v>
      </c>
      <c r="M25" s="326">
        <v>40102</v>
      </c>
      <c r="N25" s="403">
        <f t="shared" si="9"/>
        <v>59</v>
      </c>
      <c r="O25" s="403">
        <f t="shared" si="10"/>
        <v>4425</v>
      </c>
      <c r="P25" s="403">
        <f t="shared" si="11"/>
        <v>0.004425</v>
      </c>
      <c r="Q25" s="439"/>
    </row>
    <row r="26" spans="1:17" ht="18" customHeight="1">
      <c r="A26" s="155">
        <v>17</v>
      </c>
      <c r="B26" s="156" t="s">
        <v>190</v>
      </c>
      <c r="C26" s="157">
        <v>4865122</v>
      </c>
      <c r="D26" s="161" t="s">
        <v>12</v>
      </c>
      <c r="E26" s="249" t="s">
        <v>325</v>
      </c>
      <c r="F26" s="162">
        <v>100</v>
      </c>
      <c r="G26" s="325">
        <v>11827</v>
      </c>
      <c r="H26" s="326">
        <v>11945</v>
      </c>
      <c r="I26" s="406">
        <f>G26-H26</f>
        <v>-118</v>
      </c>
      <c r="J26" s="406">
        <f>$F26*I26</f>
        <v>-11800</v>
      </c>
      <c r="K26" s="406">
        <f>J26/1000000</f>
        <v>-0.0118</v>
      </c>
      <c r="L26" s="325">
        <v>1918</v>
      </c>
      <c r="M26" s="326">
        <v>2105</v>
      </c>
      <c r="N26" s="403">
        <f>L26-M26</f>
        <v>-187</v>
      </c>
      <c r="O26" s="403">
        <f>$F26*N26</f>
        <v>-18700</v>
      </c>
      <c r="P26" s="403">
        <f>O26/1000000</f>
        <v>-0.0187</v>
      </c>
      <c r="Q26" s="469"/>
    </row>
    <row r="27" spans="1:17" ht="18" customHeight="1">
      <c r="A27" s="155"/>
      <c r="B27" s="164" t="s">
        <v>191</v>
      </c>
      <c r="C27" s="157"/>
      <c r="D27" s="161"/>
      <c r="E27" s="249"/>
      <c r="F27" s="162"/>
      <c r="G27" s="325"/>
      <c r="H27" s="326"/>
      <c r="I27" s="406"/>
      <c r="J27" s="406"/>
      <c r="K27" s="406"/>
      <c r="L27" s="325"/>
      <c r="M27" s="326"/>
      <c r="N27" s="403"/>
      <c r="O27" s="403"/>
      <c r="P27" s="403"/>
      <c r="Q27" s="439"/>
    </row>
    <row r="28" spans="1:17" ht="18" customHeight="1">
      <c r="A28" s="155">
        <v>19</v>
      </c>
      <c r="B28" s="156" t="s">
        <v>192</v>
      </c>
      <c r="C28" s="157">
        <v>4865037</v>
      </c>
      <c r="D28" s="161" t="s">
        <v>12</v>
      </c>
      <c r="E28" s="249" t="s">
        <v>325</v>
      </c>
      <c r="F28" s="162">
        <v>1000</v>
      </c>
      <c r="G28" s="325">
        <v>995577</v>
      </c>
      <c r="H28" s="326">
        <v>995577</v>
      </c>
      <c r="I28" s="406">
        <f>G28-H28</f>
        <v>0</v>
      </c>
      <c r="J28" s="406">
        <f>$F28*I28</f>
        <v>0</v>
      </c>
      <c r="K28" s="406">
        <f>J28/1000000</f>
        <v>0</v>
      </c>
      <c r="L28" s="325">
        <v>104598</v>
      </c>
      <c r="M28" s="326">
        <v>104655</v>
      </c>
      <c r="N28" s="403">
        <f>L28-M28</f>
        <v>-57</v>
      </c>
      <c r="O28" s="403">
        <f>$F28*N28</f>
        <v>-57000</v>
      </c>
      <c r="P28" s="403">
        <f>O28/1000000</f>
        <v>-0.057</v>
      </c>
      <c r="Q28" s="439"/>
    </row>
    <row r="29" spans="1:17" ht="18" customHeight="1">
      <c r="A29" s="155">
        <v>20</v>
      </c>
      <c r="B29" s="156" t="s">
        <v>193</v>
      </c>
      <c r="C29" s="157">
        <v>4865000</v>
      </c>
      <c r="D29" s="161" t="s">
        <v>12</v>
      </c>
      <c r="E29" s="249" t="s">
        <v>325</v>
      </c>
      <c r="F29" s="162">
        <v>1000</v>
      </c>
      <c r="G29" s="325">
        <v>994304</v>
      </c>
      <c r="H29" s="326">
        <v>994304</v>
      </c>
      <c r="I29" s="406">
        <f>G29-H29</f>
        <v>0</v>
      </c>
      <c r="J29" s="406">
        <f>$F29*I29</f>
        <v>0</v>
      </c>
      <c r="K29" s="406">
        <f>J29/1000000</f>
        <v>0</v>
      </c>
      <c r="L29" s="325">
        <v>1903</v>
      </c>
      <c r="M29" s="326">
        <v>2227</v>
      </c>
      <c r="N29" s="403">
        <f>L29-M29</f>
        <v>-324</v>
      </c>
      <c r="O29" s="403">
        <f>$F29*N29</f>
        <v>-324000</v>
      </c>
      <c r="P29" s="403">
        <f>O29/1000000</f>
        <v>-0.324</v>
      </c>
      <c r="Q29" s="752"/>
    </row>
    <row r="30" spans="1:17" ht="18" customHeight="1">
      <c r="A30" s="155">
        <v>21</v>
      </c>
      <c r="B30" s="156" t="s">
        <v>194</v>
      </c>
      <c r="C30" s="157">
        <v>4865039</v>
      </c>
      <c r="D30" s="161" t="s">
        <v>12</v>
      </c>
      <c r="E30" s="249" t="s">
        <v>325</v>
      </c>
      <c r="F30" s="162">
        <v>1000</v>
      </c>
      <c r="G30" s="325">
        <v>985062</v>
      </c>
      <c r="H30" s="326">
        <v>985062</v>
      </c>
      <c r="I30" s="406">
        <f>G30-H30</f>
        <v>0</v>
      </c>
      <c r="J30" s="406">
        <f>$F30*I30</f>
        <v>0</v>
      </c>
      <c r="K30" s="406">
        <f>J30/1000000</f>
        <v>0</v>
      </c>
      <c r="L30" s="325">
        <v>144622</v>
      </c>
      <c r="M30" s="326">
        <v>144757</v>
      </c>
      <c r="N30" s="403">
        <f>L30-M30</f>
        <v>-135</v>
      </c>
      <c r="O30" s="403">
        <f>$F30*N30</f>
        <v>-135000</v>
      </c>
      <c r="P30" s="403">
        <f>O30/1000000</f>
        <v>-0.135</v>
      </c>
      <c r="Q30" s="439"/>
    </row>
    <row r="31" spans="1:17" ht="18" customHeight="1">
      <c r="A31" s="155">
        <v>22</v>
      </c>
      <c r="B31" s="159" t="s">
        <v>195</v>
      </c>
      <c r="C31" s="157">
        <v>4864885</v>
      </c>
      <c r="D31" s="161" t="s">
        <v>12</v>
      </c>
      <c r="E31" s="249" t="s">
        <v>325</v>
      </c>
      <c r="F31" s="162">
        <v>2500</v>
      </c>
      <c r="G31" s="325">
        <v>999205</v>
      </c>
      <c r="H31" s="326">
        <v>999205</v>
      </c>
      <c r="I31" s="453">
        <f>G31-H31</f>
        <v>0</v>
      </c>
      <c r="J31" s="453">
        <f>$F31*I31</f>
        <v>0</v>
      </c>
      <c r="K31" s="453">
        <f>J31/1000000</f>
        <v>0</v>
      </c>
      <c r="L31" s="325">
        <v>591</v>
      </c>
      <c r="M31" s="326">
        <v>720</v>
      </c>
      <c r="N31" s="267">
        <f>L31-M31</f>
        <v>-129</v>
      </c>
      <c r="O31" s="267">
        <f>$F31*N31</f>
        <v>-322500</v>
      </c>
      <c r="P31" s="267">
        <f>O31/1000000</f>
        <v>-0.3225</v>
      </c>
      <c r="Q31" s="439"/>
    </row>
    <row r="32" spans="1:17" ht="18" customHeight="1">
      <c r="A32" s="155"/>
      <c r="B32" s="164"/>
      <c r="C32" s="157"/>
      <c r="D32" s="161"/>
      <c r="E32" s="249"/>
      <c r="F32" s="162"/>
      <c r="G32" s="325"/>
      <c r="H32" s="326"/>
      <c r="I32" s="406"/>
      <c r="J32" s="406"/>
      <c r="K32" s="595">
        <f>SUM(K28:K31)</f>
        <v>0</v>
      </c>
      <c r="L32" s="325"/>
      <c r="M32" s="326"/>
      <c r="N32" s="403"/>
      <c r="O32" s="403"/>
      <c r="P32" s="829">
        <f>SUM(P28:P31)</f>
        <v>-0.8385</v>
      </c>
      <c r="Q32" s="439"/>
    </row>
    <row r="33" spans="1:17" ht="18" customHeight="1">
      <c r="A33" s="155"/>
      <c r="B33" s="163" t="s">
        <v>112</v>
      </c>
      <c r="C33" s="157"/>
      <c r="D33" s="158"/>
      <c r="E33" s="249"/>
      <c r="F33" s="162"/>
      <c r="G33" s="325"/>
      <c r="H33" s="326"/>
      <c r="I33" s="406"/>
      <c r="J33" s="406"/>
      <c r="K33" s="406"/>
      <c r="L33" s="325"/>
      <c r="M33" s="326"/>
      <c r="N33" s="403"/>
      <c r="O33" s="403"/>
      <c r="P33" s="403"/>
      <c r="Q33" s="439"/>
    </row>
    <row r="34" spans="1:17" ht="18" customHeight="1">
      <c r="A34" s="155">
        <v>23</v>
      </c>
      <c r="B34" s="673" t="s">
        <v>377</v>
      </c>
      <c r="C34" s="157">
        <v>4864955</v>
      </c>
      <c r="D34" s="156" t="s">
        <v>12</v>
      </c>
      <c r="E34" s="156" t="s">
        <v>325</v>
      </c>
      <c r="F34" s="162">
        <v>1000</v>
      </c>
      <c r="G34" s="325">
        <v>996459</v>
      </c>
      <c r="H34" s="326">
        <v>996378</v>
      </c>
      <c r="I34" s="406">
        <f>G34-H34</f>
        <v>81</v>
      </c>
      <c r="J34" s="406">
        <f>$F34*I34</f>
        <v>81000</v>
      </c>
      <c r="K34" s="406">
        <f>J34/1000000</f>
        <v>0.081</v>
      </c>
      <c r="L34" s="325">
        <v>2242</v>
      </c>
      <c r="M34" s="326">
        <v>2241</v>
      </c>
      <c r="N34" s="403">
        <f>L34-M34</f>
        <v>1</v>
      </c>
      <c r="O34" s="403">
        <f>$F34*N34</f>
        <v>1000</v>
      </c>
      <c r="P34" s="403">
        <f>O34/1000000</f>
        <v>0.001</v>
      </c>
      <c r="Q34" s="671"/>
    </row>
    <row r="35" spans="1:17" ht="18">
      <c r="A35" s="155">
        <v>24</v>
      </c>
      <c r="B35" s="156" t="s">
        <v>172</v>
      </c>
      <c r="C35" s="157">
        <v>4864820</v>
      </c>
      <c r="D35" s="161" t="s">
        <v>12</v>
      </c>
      <c r="E35" s="249" t="s">
        <v>325</v>
      </c>
      <c r="F35" s="162">
        <v>160</v>
      </c>
      <c r="G35" s="325">
        <v>9123</v>
      </c>
      <c r="H35" s="326">
        <v>9120</v>
      </c>
      <c r="I35" s="406">
        <f>G35-H35</f>
        <v>3</v>
      </c>
      <c r="J35" s="406">
        <f>$F35*I35</f>
        <v>480</v>
      </c>
      <c r="K35" s="406">
        <f>J35/1000000</f>
        <v>0.00048</v>
      </c>
      <c r="L35" s="325">
        <v>26227</v>
      </c>
      <c r="M35" s="326">
        <v>26081</v>
      </c>
      <c r="N35" s="403">
        <f>L35-M35</f>
        <v>146</v>
      </c>
      <c r="O35" s="403">
        <f>$F35*N35</f>
        <v>23360</v>
      </c>
      <c r="P35" s="403">
        <f>O35/1000000</f>
        <v>0.02336</v>
      </c>
      <c r="Q35" s="436"/>
    </row>
    <row r="36" spans="1:17" ht="18" customHeight="1">
      <c r="A36" s="155">
        <v>25</v>
      </c>
      <c r="B36" s="159" t="s">
        <v>173</v>
      </c>
      <c r="C36" s="157">
        <v>4864811</v>
      </c>
      <c r="D36" s="161" t="s">
        <v>12</v>
      </c>
      <c r="E36" s="249" t="s">
        <v>325</v>
      </c>
      <c r="F36" s="162">
        <v>200</v>
      </c>
      <c r="G36" s="325">
        <v>3856</v>
      </c>
      <c r="H36" s="326">
        <v>3857</v>
      </c>
      <c r="I36" s="406">
        <f>G36-H36</f>
        <v>-1</v>
      </c>
      <c r="J36" s="406">
        <f>$F36*I36</f>
        <v>-200</v>
      </c>
      <c r="K36" s="406">
        <f>J36/1000000</f>
        <v>-0.0002</v>
      </c>
      <c r="L36" s="325">
        <v>7683</v>
      </c>
      <c r="M36" s="326">
        <v>7626</v>
      </c>
      <c r="N36" s="403">
        <f>L36-M36</f>
        <v>57</v>
      </c>
      <c r="O36" s="403">
        <f>$F36*N36</f>
        <v>11400</v>
      </c>
      <c r="P36" s="403">
        <f>O36/1000000</f>
        <v>0.0114</v>
      </c>
      <c r="Q36" s="446"/>
    </row>
    <row r="37" spans="1:17" ht="18" customHeight="1">
      <c r="A37" s="155">
        <v>26</v>
      </c>
      <c r="B37" s="159" t="s">
        <v>385</v>
      </c>
      <c r="C37" s="157">
        <v>4864961</v>
      </c>
      <c r="D37" s="161" t="s">
        <v>12</v>
      </c>
      <c r="E37" s="249" t="s">
        <v>325</v>
      </c>
      <c r="F37" s="162">
        <v>1000</v>
      </c>
      <c r="G37" s="325">
        <v>983478</v>
      </c>
      <c r="H37" s="326">
        <v>983713</v>
      </c>
      <c r="I37" s="453">
        <f>G37-H37</f>
        <v>-235</v>
      </c>
      <c r="J37" s="453">
        <f>$F37*I37</f>
        <v>-235000</v>
      </c>
      <c r="K37" s="453">
        <f>J37/1000000</f>
        <v>-0.235</v>
      </c>
      <c r="L37" s="325">
        <v>999246</v>
      </c>
      <c r="M37" s="326">
        <v>999247</v>
      </c>
      <c r="N37" s="267">
        <f>L37-M37</f>
        <v>-1</v>
      </c>
      <c r="O37" s="267">
        <f>$F37*N37</f>
        <v>-1000</v>
      </c>
      <c r="P37" s="267">
        <f>O37/1000000</f>
        <v>-0.001</v>
      </c>
      <c r="Q37" s="436"/>
    </row>
    <row r="38" spans="1:17" ht="18" customHeight="1">
      <c r="A38" s="155"/>
      <c r="B38" s="164" t="s">
        <v>177</v>
      </c>
      <c r="C38" s="157"/>
      <c r="D38" s="161"/>
      <c r="E38" s="249"/>
      <c r="F38" s="162"/>
      <c r="G38" s="325"/>
      <c r="H38" s="326"/>
      <c r="I38" s="406"/>
      <c r="J38" s="406"/>
      <c r="K38" s="406"/>
      <c r="L38" s="325"/>
      <c r="M38" s="326"/>
      <c r="N38" s="403"/>
      <c r="O38" s="403"/>
      <c r="P38" s="403"/>
      <c r="Q38" s="470"/>
    </row>
    <row r="39" spans="1:17" ht="17.25" customHeight="1">
      <c r="A39" s="155">
        <v>27</v>
      </c>
      <c r="B39" s="156" t="s">
        <v>376</v>
      </c>
      <c r="C39" s="157">
        <v>4864892</v>
      </c>
      <c r="D39" s="161" t="s">
        <v>12</v>
      </c>
      <c r="E39" s="249" t="s">
        <v>325</v>
      </c>
      <c r="F39" s="162">
        <v>-500</v>
      </c>
      <c r="G39" s="325">
        <v>998665</v>
      </c>
      <c r="H39" s="326">
        <v>998665</v>
      </c>
      <c r="I39" s="406">
        <f>G39-H39</f>
        <v>0</v>
      </c>
      <c r="J39" s="406">
        <f>$F39*I39</f>
        <v>0</v>
      </c>
      <c r="K39" s="406">
        <f>J39/1000000</f>
        <v>0</v>
      </c>
      <c r="L39" s="325">
        <v>16650</v>
      </c>
      <c r="M39" s="326">
        <v>16650</v>
      </c>
      <c r="N39" s="403">
        <f>L39-M39</f>
        <v>0</v>
      </c>
      <c r="O39" s="403">
        <f>$F39*N39</f>
        <v>0</v>
      </c>
      <c r="P39" s="403">
        <f>O39/1000000</f>
        <v>0</v>
      </c>
      <c r="Q39" s="470"/>
    </row>
    <row r="40" spans="1:17" ht="17.25" customHeight="1">
      <c r="A40" s="155">
        <v>28</v>
      </c>
      <c r="B40" s="156" t="s">
        <v>379</v>
      </c>
      <c r="C40" s="157">
        <v>4865048</v>
      </c>
      <c r="D40" s="161" t="s">
        <v>12</v>
      </c>
      <c r="E40" s="249" t="s">
        <v>325</v>
      </c>
      <c r="F40" s="160">
        <v>-250</v>
      </c>
      <c r="G40" s="325">
        <v>999855</v>
      </c>
      <c r="H40" s="326">
        <v>999855</v>
      </c>
      <c r="I40" s="453">
        <f>G40-H40</f>
        <v>0</v>
      </c>
      <c r="J40" s="453">
        <f>$F40*I40</f>
        <v>0</v>
      </c>
      <c r="K40" s="453">
        <f>J40/1000000</f>
        <v>0</v>
      </c>
      <c r="L40" s="325">
        <v>999413</v>
      </c>
      <c r="M40" s="326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70"/>
    </row>
    <row r="41" spans="1:17" ht="17.25" customHeight="1">
      <c r="A41" s="155">
        <v>29</v>
      </c>
      <c r="B41" s="156" t="s">
        <v>112</v>
      </c>
      <c r="C41" s="157">
        <v>4902508</v>
      </c>
      <c r="D41" s="161" t="s">
        <v>12</v>
      </c>
      <c r="E41" s="249" t="s">
        <v>325</v>
      </c>
      <c r="F41" s="157">
        <v>-833.33</v>
      </c>
      <c r="G41" s="325">
        <v>999906</v>
      </c>
      <c r="H41" s="326">
        <v>999906</v>
      </c>
      <c r="I41" s="406">
        <f>G41-H41</f>
        <v>0</v>
      </c>
      <c r="J41" s="406">
        <f>$F41*I41</f>
        <v>0</v>
      </c>
      <c r="K41" s="406">
        <f>J41/1000000</f>
        <v>0</v>
      </c>
      <c r="L41" s="325">
        <v>999569</v>
      </c>
      <c r="M41" s="326">
        <v>999569</v>
      </c>
      <c r="N41" s="403">
        <f>L41-M41</f>
        <v>0</v>
      </c>
      <c r="O41" s="403">
        <f>$F41*N41</f>
        <v>0</v>
      </c>
      <c r="P41" s="403">
        <f>O41/1000000</f>
        <v>0</v>
      </c>
      <c r="Q41" s="470"/>
    </row>
    <row r="42" spans="1:17" ht="16.5" customHeight="1" thickBot="1">
      <c r="A42" s="155"/>
      <c r="B42" s="431"/>
      <c r="C42" s="431"/>
      <c r="D42" s="431"/>
      <c r="E42" s="431"/>
      <c r="F42" s="170"/>
      <c r="G42" s="171"/>
      <c r="H42" s="431"/>
      <c r="I42" s="431"/>
      <c r="J42" s="431"/>
      <c r="K42" s="170"/>
      <c r="L42" s="171"/>
      <c r="M42" s="431"/>
      <c r="N42" s="431"/>
      <c r="O42" s="431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1"/>
      <c r="I43" s="381"/>
      <c r="J43" s="381"/>
      <c r="K43" s="381"/>
      <c r="L43" s="485"/>
      <c r="M43" s="381"/>
      <c r="N43" s="381"/>
      <c r="O43" s="381"/>
      <c r="P43" s="381"/>
      <c r="Q43" s="447"/>
    </row>
    <row r="44" spans="1:17" ht="21" customHeight="1" thickBot="1">
      <c r="A44" s="174"/>
      <c r="B44" s="383"/>
      <c r="C44" s="168"/>
      <c r="D44" s="169"/>
      <c r="E44" s="167"/>
      <c r="F44" s="168"/>
      <c r="G44" s="168"/>
      <c r="H44" s="486"/>
      <c r="I44" s="486"/>
      <c r="J44" s="486"/>
      <c r="K44" s="486"/>
      <c r="L44" s="486"/>
      <c r="M44" s="486"/>
      <c r="N44" s="486"/>
      <c r="O44" s="486"/>
      <c r="P44" s="486"/>
      <c r="Q44" s="487" t="str">
        <f>NDPL!Q1</f>
        <v>MAY-2020</v>
      </c>
    </row>
    <row r="45" spans="1:17" ht="21.75" customHeight="1" thickTop="1">
      <c r="A45" s="152"/>
      <c r="B45" s="386" t="s">
        <v>327</v>
      </c>
      <c r="C45" s="157"/>
      <c r="D45" s="158"/>
      <c r="E45" s="249"/>
      <c r="F45" s="157"/>
      <c r="G45" s="387"/>
      <c r="H45" s="381"/>
      <c r="I45" s="381"/>
      <c r="J45" s="381"/>
      <c r="K45" s="381"/>
      <c r="L45" s="387"/>
      <c r="M45" s="381"/>
      <c r="N45" s="381"/>
      <c r="O45" s="381"/>
      <c r="P45" s="488"/>
      <c r="Q45" s="489"/>
    </row>
    <row r="46" spans="1:17" ht="21" customHeight="1">
      <c r="A46" s="155"/>
      <c r="B46" s="430" t="s">
        <v>369</v>
      </c>
      <c r="C46" s="157"/>
      <c r="D46" s="158"/>
      <c r="E46" s="249"/>
      <c r="F46" s="157"/>
      <c r="G46" s="102"/>
      <c r="H46" s="381"/>
      <c r="I46" s="381"/>
      <c r="J46" s="381"/>
      <c r="K46" s="381"/>
      <c r="L46" s="102"/>
      <c r="M46" s="381"/>
      <c r="N46" s="381"/>
      <c r="O46" s="381"/>
      <c r="P46" s="381"/>
      <c r="Q46" s="490"/>
    </row>
    <row r="47" spans="1:17" ht="18">
      <c r="A47" s="155">
        <v>30</v>
      </c>
      <c r="B47" s="156" t="s">
        <v>370</v>
      </c>
      <c r="C47" s="157">
        <v>4864910</v>
      </c>
      <c r="D47" s="161" t="s">
        <v>12</v>
      </c>
      <c r="E47" s="249" t="s">
        <v>325</v>
      </c>
      <c r="F47" s="157">
        <v>-1000</v>
      </c>
      <c r="G47" s="325">
        <v>996327</v>
      </c>
      <c r="H47" s="326">
        <v>996504</v>
      </c>
      <c r="I47" s="403">
        <f>G47-H47</f>
        <v>-177</v>
      </c>
      <c r="J47" s="403">
        <f>$F47*I47</f>
        <v>177000</v>
      </c>
      <c r="K47" s="403">
        <f>J47/1000000</f>
        <v>0.177</v>
      </c>
      <c r="L47" s="325">
        <v>990233</v>
      </c>
      <c r="M47" s="326">
        <v>990250</v>
      </c>
      <c r="N47" s="403">
        <f>L47-M47</f>
        <v>-17</v>
      </c>
      <c r="O47" s="403">
        <f>$F47*N47</f>
        <v>17000</v>
      </c>
      <c r="P47" s="403">
        <f>O47/1000000</f>
        <v>0.017</v>
      </c>
      <c r="Q47" s="491"/>
    </row>
    <row r="48" spans="1:17" ht="18">
      <c r="A48" s="155">
        <v>31</v>
      </c>
      <c r="B48" s="156" t="s">
        <v>381</v>
      </c>
      <c r="C48" s="157">
        <v>4864940</v>
      </c>
      <c r="D48" s="161" t="s">
        <v>12</v>
      </c>
      <c r="E48" s="249" t="s">
        <v>325</v>
      </c>
      <c r="F48" s="157">
        <v>-1000</v>
      </c>
      <c r="G48" s="325">
        <v>997684</v>
      </c>
      <c r="H48" s="326">
        <v>997887</v>
      </c>
      <c r="I48" s="273">
        <f>G48-H48</f>
        <v>-203</v>
      </c>
      <c r="J48" s="273">
        <f>$F48*I48</f>
        <v>203000</v>
      </c>
      <c r="K48" s="273">
        <f>J48/1000000</f>
        <v>0.203</v>
      </c>
      <c r="L48" s="325">
        <v>995982</v>
      </c>
      <c r="M48" s="326">
        <v>995996</v>
      </c>
      <c r="N48" s="273">
        <f>L48-M48</f>
        <v>-14</v>
      </c>
      <c r="O48" s="273">
        <f>$F48*N48</f>
        <v>14000</v>
      </c>
      <c r="P48" s="273">
        <f>O48/1000000</f>
        <v>0.014</v>
      </c>
      <c r="Q48" s="491"/>
    </row>
    <row r="49" spans="1:17" ht="18">
      <c r="A49" s="155"/>
      <c r="B49" s="430" t="s">
        <v>373</v>
      </c>
      <c r="C49" s="157"/>
      <c r="D49" s="161"/>
      <c r="E49" s="249"/>
      <c r="F49" s="157"/>
      <c r="G49" s="325"/>
      <c r="H49" s="326"/>
      <c r="I49" s="403"/>
      <c r="J49" s="403"/>
      <c r="K49" s="403"/>
      <c r="L49" s="325"/>
      <c r="M49" s="326"/>
      <c r="N49" s="403"/>
      <c r="O49" s="403"/>
      <c r="P49" s="403"/>
      <c r="Q49" s="491"/>
    </row>
    <row r="50" spans="1:17" ht="18">
      <c r="A50" s="155">
        <v>32</v>
      </c>
      <c r="B50" s="156" t="s">
        <v>370</v>
      </c>
      <c r="C50" s="157">
        <v>4864891</v>
      </c>
      <c r="D50" s="161" t="s">
        <v>12</v>
      </c>
      <c r="E50" s="249" t="s">
        <v>325</v>
      </c>
      <c r="F50" s="157">
        <v>-2000</v>
      </c>
      <c r="G50" s="325">
        <v>997519</v>
      </c>
      <c r="H50" s="326">
        <v>997554</v>
      </c>
      <c r="I50" s="403">
        <f>G50-H50</f>
        <v>-35</v>
      </c>
      <c r="J50" s="403">
        <f>$F50*I50</f>
        <v>70000</v>
      </c>
      <c r="K50" s="403">
        <f>J50/1000000</f>
        <v>0.07</v>
      </c>
      <c r="L50" s="325">
        <v>996921</v>
      </c>
      <c r="M50" s="326">
        <v>996928</v>
      </c>
      <c r="N50" s="403">
        <f>L50-M50</f>
        <v>-7</v>
      </c>
      <c r="O50" s="403">
        <f>$F50*N50</f>
        <v>14000</v>
      </c>
      <c r="P50" s="403">
        <f>O50/1000000</f>
        <v>0.014</v>
      </c>
      <c r="Q50" s="491"/>
    </row>
    <row r="51" spans="1:17" ht="18">
      <c r="A51" s="155">
        <v>33</v>
      </c>
      <c r="B51" s="156" t="s">
        <v>381</v>
      </c>
      <c r="C51" s="157">
        <v>4864912</v>
      </c>
      <c r="D51" s="161" t="s">
        <v>12</v>
      </c>
      <c r="E51" s="249" t="s">
        <v>325</v>
      </c>
      <c r="F51" s="157">
        <v>-1000</v>
      </c>
      <c r="G51" s="325">
        <v>999030</v>
      </c>
      <c r="H51" s="326">
        <v>999101</v>
      </c>
      <c r="I51" s="403">
        <f>G51-H51</f>
        <v>-71</v>
      </c>
      <c r="J51" s="403">
        <f>$F51*I51</f>
        <v>71000</v>
      </c>
      <c r="K51" s="403">
        <f>J51/1000000</f>
        <v>0.071</v>
      </c>
      <c r="L51" s="325">
        <v>996215</v>
      </c>
      <c r="M51" s="326">
        <v>996231</v>
      </c>
      <c r="N51" s="403">
        <f>L51-M51</f>
        <v>-16</v>
      </c>
      <c r="O51" s="403">
        <f>$F51*N51</f>
        <v>16000</v>
      </c>
      <c r="P51" s="403">
        <f>O51/1000000</f>
        <v>0.016</v>
      </c>
      <c r="Q51" s="491"/>
    </row>
    <row r="52" spans="1:17" ht="18" customHeight="1">
      <c r="A52" s="155"/>
      <c r="B52" s="163" t="s">
        <v>178</v>
      </c>
      <c r="C52" s="157"/>
      <c r="D52" s="158"/>
      <c r="E52" s="249"/>
      <c r="F52" s="162"/>
      <c r="G52" s="325"/>
      <c r="H52" s="326"/>
      <c r="I52" s="381"/>
      <c r="J52" s="381"/>
      <c r="K52" s="381"/>
      <c r="L52" s="325"/>
      <c r="M52" s="326"/>
      <c r="N52" s="381"/>
      <c r="O52" s="381"/>
      <c r="P52" s="381"/>
      <c r="Q52" s="439"/>
    </row>
    <row r="53" spans="1:17" ht="18">
      <c r="A53" s="155">
        <v>34</v>
      </c>
      <c r="B53" s="312" t="s">
        <v>462</v>
      </c>
      <c r="C53" s="312">
        <v>4864850</v>
      </c>
      <c r="D53" s="161" t="s">
        <v>12</v>
      </c>
      <c r="E53" s="249" t="s">
        <v>325</v>
      </c>
      <c r="F53" s="162">
        <v>625</v>
      </c>
      <c r="G53" s="325">
        <v>0</v>
      </c>
      <c r="H53" s="326">
        <v>0</v>
      </c>
      <c r="I53" s="403">
        <f>G53-H53</f>
        <v>0</v>
      </c>
      <c r="J53" s="403">
        <f>$F53*I53</f>
        <v>0</v>
      </c>
      <c r="K53" s="403">
        <f>J53/1000000</f>
        <v>0</v>
      </c>
      <c r="L53" s="325">
        <v>1249</v>
      </c>
      <c r="M53" s="326">
        <v>1249</v>
      </c>
      <c r="N53" s="403">
        <f>L53-M53</f>
        <v>0</v>
      </c>
      <c r="O53" s="403">
        <f>$F53*N53</f>
        <v>0</v>
      </c>
      <c r="P53" s="403">
        <f>O53/1000000</f>
        <v>0</v>
      </c>
      <c r="Q53" s="439"/>
    </row>
    <row r="54" spans="1:17" ht="18" customHeight="1">
      <c r="A54" s="155"/>
      <c r="B54" s="163" t="s">
        <v>161</v>
      </c>
      <c r="C54" s="157"/>
      <c r="D54" s="161"/>
      <c r="E54" s="249"/>
      <c r="F54" s="162"/>
      <c r="G54" s="325"/>
      <c r="H54" s="326"/>
      <c r="I54" s="403"/>
      <c r="J54" s="403"/>
      <c r="K54" s="403"/>
      <c r="L54" s="325"/>
      <c r="M54" s="326"/>
      <c r="N54" s="403"/>
      <c r="O54" s="403"/>
      <c r="P54" s="403"/>
      <c r="Q54" s="439"/>
    </row>
    <row r="55" spans="1:17" ht="18" customHeight="1">
      <c r="A55" s="155">
        <v>35</v>
      </c>
      <c r="B55" s="156" t="s">
        <v>174</v>
      </c>
      <c r="C55" s="157">
        <v>4865093</v>
      </c>
      <c r="D55" s="161" t="s">
        <v>12</v>
      </c>
      <c r="E55" s="249" t="s">
        <v>325</v>
      </c>
      <c r="F55" s="162">
        <v>100</v>
      </c>
      <c r="G55" s="325">
        <v>102335</v>
      </c>
      <c r="H55" s="326">
        <v>102335</v>
      </c>
      <c r="I55" s="403">
        <f>G55-H55</f>
        <v>0</v>
      </c>
      <c r="J55" s="403">
        <f>$F55*I55</f>
        <v>0</v>
      </c>
      <c r="K55" s="403">
        <f>J55/1000000</f>
        <v>0</v>
      </c>
      <c r="L55" s="325">
        <v>75578</v>
      </c>
      <c r="M55" s="326">
        <v>75549</v>
      </c>
      <c r="N55" s="403">
        <f>L55-M55</f>
        <v>29</v>
      </c>
      <c r="O55" s="403">
        <f>$F55*N55</f>
        <v>2900</v>
      </c>
      <c r="P55" s="403">
        <f>O55/1000000</f>
        <v>0.0029</v>
      </c>
      <c r="Q55" s="439"/>
    </row>
    <row r="56" spans="1:17" ht="19.5" customHeight="1">
      <c r="A56" s="155">
        <v>36</v>
      </c>
      <c r="B56" s="159" t="s">
        <v>175</v>
      </c>
      <c r="C56" s="157">
        <v>4902544</v>
      </c>
      <c r="D56" s="161" t="s">
        <v>12</v>
      </c>
      <c r="E56" s="249" t="s">
        <v>325</v>
      </c>
      <c r="F56" s="162">
        <v>100</v>
      </c>
      <c r="G56" s="325">
        <v>3996</v>
      </c>
      <c r="H56" s="326">
        <v>3990</v>
      </c>
      <c r="I56" s="403">
        <f>G56-H56</f>
        <v>6</v>
      </c>
      <c r="J56" s="403">
        <f>$F56*I56</f>
        <v>600</v>
      </c>
      <c r="K56" s="403">
        <f>J56/1000000</f>
        <v>0.0006</v>
      </c>
      <c r="L56" s="325">
        <v>1306</v>
      </c>
      <c r="M56" s="326">
        <v>1180</v>
      </c>
      <c r="N56" s="403">
        <f>L56-M56</f>
        <v>126</v>
      </c>
      <c r="O56" s="403">
        <f>$F56*N56</f>
        <v>12600</v>
      </c>
      <c r="P56" s="403">
        <f>O56/1000000</f>
        <v>0.0126</v>
      </c>
      <c r="Q56" s="439"/>
    </row>
    <row r="57" spans="1:17" ht="22.5" customHeight="1">
      <c r="A57" s="155">
        <v>37</v>
      </c>
      <c r="B57" s="165" t="s">
        <v>196</v>
      </c>
      <c r="C57" s="157">
        <v>5269199</v>
      </c>
      <c r="D57" s="161" t="s">
        <v>12</v>
      </c>
      <c r="E57" s="249" t="s">
        <v>325</v>
      </c>
      <c r="F57" s="162">
        <v>100</v>
      </c>
      <c r="G57" s="325">
        <v>16564</v>
      </c>
      <c r="H57" s="326">
        <v>16813</v>
      </c>
      <c r="I57" s="406">
        <f>G57-H57</f>
        <v>-249</v>
      </c>
      <c r="J57" s="406">
        <f>$F57*I57</f>
        <v>-24900</v>
      </c>
      <c r="K57" s="406">
        <f>J57/1000000</f>
        <v>-0.0249</v>
      </c>
      <c r="L57" s="325">
        <v>70352</v>
      </c>
      <c r="M57" s="326">
        <v>70283</v>
      </c>
      <c r="N57" s="406">
        <f>L57-M57</f>
        <v>69</v>
      </c>
      <c r="O57" s="406">
        <f>$F57*N57</f>
        <v>6900</v>
      </c>
      <c r="P57" s="406">
        <f>O57/1000000</f>
        <v>0.0069</v>
      </c>
      <c r="Q57" s="596"/>
    </row>
    <row r="58" spans="1:17" ht="19.5" customHeight="1">
      <c r="A58" s="155"/>
      <c r="B58" s="163" t="s">
        <v>167</v>
      </c>
      <c r="C58" s="157"/>
      <c r="D58" s="161"/>
      <c r="E58" s="158"/>
      <c r="F58" s="162"/>
      <c r="G58" s="325"/>
      <c r="H58" s="326"/>
      <c r="I58" s="403"/>
      <c r="J58" s="403"/>
      <c r="K58" s="403"/>
      <c r="L58" s="325"/>
      <c r="M58" s="326"/>
      <c r="N58" s="403"/>
      <c r="O58" s="403"/>
      <c r="P58" s="403"/>
      <c r="Q58" s="439"/>
    </row>
    <row r="59" spans="1:17" ht="15.75" thickBot="1">
      <c r="A59" s="166">
        <v>38</v>
      </c>
      <c r="B59" s="431" t="s">
        <v>168</v>
      </c>
      <c r="C59" s="168">
        <v>4865151</v>
      </c>
      <c r="D59" s="754" t="s">
        <v>12</v>
      </c>
      <c r="E59" s="169" t="s">
        <v>13</v>
      </c>
      <c r="F59" s="174">
        <v>500</v>
      </c>
      <c r="G59" s="437">
        <v>21830</v>
      </c>
      <c r="H59" s="438">
        <v>21840</v>
      </c>
      <c r="I59" s="174">
        <f>G59-H59</f>
        <v>-10</v>
      </c>
      <c r="J59" s="174">
        <f>$F59*I59</f>
        <v>-5000</v>
      </c>
      <c r="K59" s="174">
        <f>J59/1000000</f>
        <v>-0.005</v>
      </c>
      <c r="L59" s="437">
        <v>4882</v>
      </c>
      <c r="M59" s="438">
        <v>4889</v>
      </c>
      <c r="N59" s="174">
        <f>L59-M59</f>
        <v>-7</v>
      </c>
      <c r="O59" s="174">
        <f>$F59*N59</f>
        <v>-3500</v>
      </c>
      <c r="P59" s="174">
        <f>O59/1000000</f>
        <v>-0.0035</v>
      </c>
      <c r="Q59" s="755"/>
    </row>
    <row r="60" spans="1:23" s="472" customFormat="1" ht="15.75" customHeight="1" thickBot="1" thickTop="1">
      <c r="A60" s="166"/>
      <c r="B60" s="431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251"/>
      <c r="S60" s="251"/>
      <c r="T60" s="251"/>
      <c r="U60" s="475"/>
      <c r="V60" s="475"/>
      <c r="W60" s="475"/>
    </row>
    <row r="61" spans="1:20" ht="15.75" customHeight="1" thickTop="1">
      <c r="A61" s="492"/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89"/>
      <c r="R61" s="89"/>
      <c r="S61" s="89"/>
      <c r="T61" s="89"/>
    </row>
    <row r="62" spans="1:20" ht="24" thickBot="1">
      <c r="A62" s="379" t="s">
        <v>343</v>
      </c>
      <c r="G62" s="472"/>
      <c r="H62" s="472"/>
      <c r="I62" s="45" t="s">
        <v>374</v>
      </c>
      <c r="J62" s="472"/>
      <c r="K62" s="472"/>
      <c r="L62" s="472"/>
      <c r="M62" s="472"/>
      <c r="N62" s="45" t="s">
        <v>375</v>
      </c>
      <c r="O62" s="472"/>
      <c r="P62" s="472"/>
      <c r="R62" s="89"/>
      <c r="S62" s="89"/>
      <c r="T62" s="89"/>
    </row>
    <row r="63" spans="1:20" ht="39.75" thickBot="1" thickTop="1">
      <c r="A63" s="493" t="s">
        <v>8</v>
      </c>
      <c r="B63" s="494" t="s">
        <v>9</v>
      </c>
      <c r="C63" s="495" t="s">
        <v>1</v>
      </c>
      <c r="D63" s="495" t="s">
        <v>2</v>
      </c>
      <c r="E63" s="495" t="s">
        <v>3</v>
      </c>
      <c r="F63" s="495" t="s">
        <v>10</v>
      </c>
      <c r="G63" s="493" t="str">
        <f>G5</f>
        <v>FINAL READING 31/05/2020</v>
      </c>
      <c r="H63" s="495" t="str">
        <f>H5</f>
        <v>INTIAL READING 01/05/2020</v>
      </c>
      <c r="I63" s="495" t="s">
        <v>4</v>
      </c>
      <c r="J63" s="495" t="s">
        <v>5</v>
      </c>
      <c r="K63" s="495" t="s">
        <v>6</v>
      </c>
      <c r="L63" s="493" t="str">
        <f>G63</f>
        <v>FINAL READING 31/05/2020</v>
      </c>
      <c r="M63" s="495" t="str">
        <f>H63</f>
        <v>INTIAL READING 01/05/2020</v>
      </c>
      <c r="N63" s="495" t="s">
        <v>4</v>
      </c>
      <c r="O63" s="495" t="s">
        <v>5</v>
      </c>
      <c r="P63" s="495" t="s">
        <v>6</v>
      </c>
      <c r="Q63" s="496" t="s">
        <v>288</v>
      </c>
      <c r="R63" s="89"/>
      <c r="S63" s="89"/>
      <c r="T63" s="89"/>
    </row>
    <row r="64" spans="1:20" ht="15.75" customHeight="1" thickTop="1">
      <c r="A64" s="497"/>
      <c r="B64" s="430" t="s">
        <v>369</v>
      </c>
      <c r="C64" s="498"/>
      <c r="D64" s="498"/>
      <c r="E64" s="498"/>
      <c r="F64" s="499"/>
      <c r="G64" s="498"/>
      <c r="H64" s="498"/>
      <c r="I64" s="498"/>
      <c r="J64" s="498"/>
      <c r="K64" s="499"/>
      <c r="L64" s="498"/>
      <c r="M64" s="498"/>
      <c r="N64" s="498"/>
      <c r="O64" s="498"/>
      <c r="P64" s="498"/>
      <c r="Q64" s="500"/>
      <c r="R64" s="89"/>
      <c r="S64" s="89"/>
      <c r="T64" s="89"/>
    </row>
    <row r="65" spans="1:20" ht="15.75" customHeight="1">
      <c r="A65" s="155">
        <v>1</v>
      </c>
      <c r="B65" s="156" t="s">
        <v>415</v>
      </c>
      <c r="C65" s="157">
        <v>5295127</v>
      </c>
      <c r="D65" s="332" t="s">
        <v>12</v>
      </c>
      <c r="E65" s="312" t="s">
        <v>325</v>
      </c>
      <c r="F65" s="162">
        <v>-100</v>
      </c>
      <c r="G65" s="325">
        <v>445401</v>
      </c>
      <c r="H65" s="326">
        <v>442133</v>
      </c>
      <c r="I65" s="267">
        <f>G65-H65</f>
        <v>3268</v>
      </c>
      <c r="J65" s="267">
        <f>$F65*I65</f>
        <v>-326800</v>
      </c>
      <c r="K65" s="267">
        <f>J65/1000000</f>
        <v>-0.3268</v>
      </c>
      <c r="L65" s="325">
        <v>84822</v>
      </c>
      <c r="M65" s="326">
        <v>84604</v>
      </c>
      <c r="N65" s="267">
        <f>L65-M65</f>
        <v>218</v>
      </c>
      <c r="O65" s="267">
        <f>$F65*N65</f>
        <v>-21800</v>
      </c>
      <c r="P65" s="267">
        <f>O65/1000000</f>
        <v>-0.0218</v>
      </c>
      <c r="Q65" s="451"/>
      <c r="R65" s="89"/>
      <c r="S65" s="89"/>
      <c r="T65" s="89"/>
    </row>
    <row r="66" spans="1:20" ht="15.75" customHeight="1">
      <c r="A66" s="155">
        <v>2</v>
      </c>
      <c r="B66" s="156" t="s">
        <v>418</v>
      </c>
      <c r="C66" s="157">
        <v>5128400</v>
      </c>
      <c r="D66" s="332" t="s">
        <v>12</v>
      </c>
      <c r="E66" s="312" t="s">
        <v>325</v>
      </c>
      <c r="F66" s="162">
        <v>-1000</v>
      </c>
      <c r="G66" s="325">
        <v>4198</v>
      </c>
      <c r="H66" s="326">
        <v>4177</v>
      </c>
      <c r="I66" s="267">
        <f>G66-H66</f>
        <v>21</v>
      </c>
      <c r="J66" s="267">
        <f>$F66*I66</f>
        <v>-21000</v>
      </c>
      <c r="K66" s="267">
        <f>J66/1000000</f>
        <v>-0.021</v>
      </c>
      <c r="L66" s="325">
        <v>1883</v>
      </c>
      <c r="M66" s="326">
        <v>1888</v>
      </c>
      <c r="N66" s="267">
        <f>L66-M66</f>
        <v>-5</v>
      </c>
      <c r="O66" s="267">
        <f>$F66*N66</f>
        <v>5000</v>
      </c>
      <c r="P66" s="267">
        <f>O66/1000000</f>
        <v>0.005</v>
      </c>
      <c r="Q66" s="451"/>
      <c r="R66" s="89"/>
      <c r="S66" s="89"/>
      <c r="T66" s="89"/>
    </row>
    <row r="67" spans="1:20" ht="15.75" customHeight="1">
      <c r="A67" s="501"/>
      <c r="B67" s="302" t="s">
        <v>340</v>
      </c>
      <c r="C67" s="320"/>
      <c r="D67" s="332"/>
      <c r="E67" s="312"/>
      <c r="F67" s="162"/>
      <c r="G67" s="325"/>
      <c r="H67" s="326"/>
      <c r="I67" s="159"/>
      <c r="J67" s="159"/>
      <c r="K67" s="159"/>
      <c r="L67" s="325"/>
      <c r="M67" s="326"/>
      <c r="N67" s="159"/>
      <c r="O67" s="159"/>
      <c r="P67" s="159"/>
      <c r="Q67" s="451"/>
      <c r="R67" s="89"/>
      <c r="S67" s="89"/>
      <c r="T67" s="89"/>
    </row>
    <row r="68" spans="1:20" ht="15.75" customHeight="1">
      <c r="A68" s="155">
        <v>3</v>
      </c>
      <c r="B68" s="156" t="s">
        <v>341</v>
      </c>
      <c r="C68" s="157">
        <v>4902555</v>
      </c>
      <c r="D68" s="332" t="s">
        <v>12</v>
      </c>
      <c r="E68" s="312" t="s">
        <v>325</v>
      </c>
      <c r="F68" s="162">
        <v>-75</v>
      </c>
      <c r="G68" s="325">
        <v>10809</v>
      </c>
      <c r="H68" s="326">
        <v>10809</v>
      </c>
      <c r="I68" s="267">
        <f>G68-H68</f>
        <v>0</v>
      </c>
      <c r="J68" s="267">
        <f>$F68*I68</f>
        <v>0</v>
      </c>
      <c r="K68" s="267">
        <f>J68/1000000</f>
        <v>0</v>
      </c>
      <c r="L68" s="325">
        <v>22055</v>
      </c>
      <c r="M68" s="326">
        <v>21990</v>
      </c>
      <c r="N68" s="267">
        <f>L68-M68</f>
        <v>65</v>
      </c>
      <c r="O68" s="267">
        <f>$F68*N68</f>
        <v>-4875</v>
      </c>
      <c r="P68" s="267">
        <f>O68/1000000</f>
        <v>-0.004875</v>
      </c>
      <c r="Q68" s="451"/>
      <c r="R68" s="89"/>
      <c r="S68" s="89"/>
      <c r="T68" s="89"/>
    </row>
    <row r="69" spans="1:23" s="472" customFormat="1" ht="15.75" customHeight="1" thickBot="1">
      <c r="A69" s="166">
        <v>4</v>
      </c>
      <c r="B69" s="431" t="s">
        <v>342</v>
      </c>
      <c r="C69" s="168">
        <v>4902581</v>
      </c>
      <c r="D69" s="754" t="s">
        <v>12</v>
      </c>
      <c r="E69" s="169" t="s">
        <v>325</v>
      </c>
      <c r="F69" s="174">
        <v>-100</v>
      </c>
      <c r="G69" s="437">
        <v>5309</v>
      </c>
      <c r="H69" s="438">
        <v>5309</v>
      </c>
      <c r="I69" s="174">
        <f>G69-H69</f>
        <v>0</v>
      </c>
      <c r="J69" s="174">
        <f>$F69*I69</f>
        <v>0</v>
      </c>
      <c r="K69" s="174">
        <f>J69/1000000</f>
        <v>0</v>
      </c>
      <c r="L69" s="437">
        <v>14239</v>
      </c>
      <c r="M69" s="438">
        <v>14017</v>
      </c>
      <c r="N69" s="174">
        <f>L69-M69</f>
        <v>222</v>
      </c>
      <c r="O69" s="174">
        <f>$F69*N69</f>
        <v>-22200</v>
      </c>
      <c r="P69" s="174">
        <f>O69/1000000</f>
        <v>-0.0222</v>
      </c>
      <c r="Q69" s="755"/>
      <c r="R69" s="251"/>
      <c r="S69" s="251"/>
      <c r="T69" s="251"/>
      <c r="U69" s="475"/>
      <c r="V69" s="475"/>
      <c r="W69" s="475"/>
    </row>
    <row r="70" spans="1:20" ht="15.75" customHeight="1" thickTop="1">
      <c r="A70" s="492"/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89"/>
      <c r="R70" s="89"/>
      <c r="S70" s="89"/>
      <c r="T70" s="89"/>
    </row>
    <row r="71" spans="1:20" ht="15.75" customHeight="1">
      <c r="A71" s="492"/>
      <c r="B71" s="49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89"/>
      <c r="R71" s="89"/>
      <c r="S71" s="89"/>
      <c r="T71" s="89"/>
    </row>
    <row r="72" spans="1:16" ht="25.5" customHeight="1">
      <c r="A72" s="172" t="s">
        <v>317</v>
      </c>
      <c r="B72" s="480"/>
      <c r="C72" s="75"/>
      <c r="D72" s="480"/>
      <c r="E72" s="480"/>
      <c r="F72" s="480"/>
      <c r="G72" s="480"/>
      <c r="H72" s="480"/>
      <c r="I72" s="480"/>
      <c r="J72" s="480"/>
      <c r="K72" s="597">
        <f>SUM(K9:K60)+SUM(K65:K71)-K32</f>
        <v>-0.48628620999999983</v>
      </c>
      <c r="L72" s="598"/>
      <c r="M72" s="598"/>
      <c r="N72" s="598"/>
      <c r="O72" s="598"/>
      <c r="P72" s="597">
        <f>SUM(P9:P60)+SUM(P65:P71)-P32</f>
        <v>-1.2935148500000004</v>
      </c>
    </row>
    <row r="73" spans="1:16" ht="12.75">
      <c r="A73" s="480"/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</row>
    <row r="74" spans="1:16" ht="9.75" customHeight="1">
      <c r="A74" s="480"/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</row>
    <row r="75" spans="1:16" ht="12.75" hidden="1">
      <c r="A75" s="480"/>
      <c r="B75" s="480"/>
      <c r="C75" s="480"/>
      <c r="D75" s="480"/>
      <c r="E75" s="480"/>
      <c r="F75" s="480"/>
      <c r="G75" s="480"/>
      <c r="H75" s="480"/>
      <c r="I75" s="480"/>
      <c r="J75" s="480"/>
      <c r="K75" s="480"/>
      <c r="L75" s="480"/>
      <c r="M75" s="480"/>
      <c r="N75" s="480"/>
      <c r="O75" s="480"/>
      <c r="P75" s="480"/>
    </row>
    <row r="76" spans="1:16" ht="23.25" customHeight="1" thickBot="1">
      <c r="A76" s="480"/>
      <c r="B76" s="480"/>
      <c r="C76" s="599"/>
      <c r="D76" s="480"/>
      <c r="E76" s="480"/>
      <c r="F76" s="480"/>
      <c r="G76" s="480"/>
      <c r="H76" s="480"/>
      <c r="I76" s="480"/>
      <c r="J76" s="600"/>
      <c r="K76" s="546" t="s">
        <v>318</v>
      </c>
      <c r="L76" s="480"/>
      <c r="M76" s="480"/>
      <c r="N76" s="480"/>
      <c r="O76" s="480"/>
      <c r="P76" s="546" t="s">
        <v>319</v>
      </c>
    </row>
    <row r="77" spans="1:17" ht="20.25">
      <c r="A77" s="601"/>
      <c r="B77" s="602"/>
      <c r="C77" s="172"/>
      <c r="D77" s="534"/>
      <c r="E77" s="534"/>
      <c r="F77" s="534"/>
      <c r="G77" s="534"/>
      <c r="H77" s="534"/>
      <c r="I77" s="534"/>
      <c r="J77" s="603"/>
      <c r="K77" s="602"/>
      <c r="L77" s="602"/>
      <c r="M77" s="602"/>
      <c r="N77" s="602"/>
      <c r="O77" s="602"/>
      <c r="P77" s="602"/>
      <c r="Q77" s="535"/>
    </row>
    <row r="78" spans="1:17" ht="20.25">
      <c r="A78" s="237"/>
      <c r="B78" s="172" t="s">
        <v>315</v>
      </c>
      <c r="C78" s="172"/>
      <c r="D78" s="604"/>
      <c r="E78" s="604"/>
      <c r="F78" s="604"/>
      <c r="G78" s="604"/>
      <c r="H78" s="604"/>
      <c r="I78" s="604"/>
      <c r="J78" s="604"/>
      <c r="K78" s="605">
        <f>K72</f>
        <v>-0.48628620999999983</v>
      </c>
      <c r="L78" s="606"/>
      <c r="M78" s="606"/>
      <c r="N78" s="606"/>
      <c r="O78" s="606"/>
      <c r="P78" s="605">
        <f>P72</f>
        <v>-1.2935148500000004</v>
      </c>
      <c r="Q78" s="536"/>
    </row>
    <row r="79" spans="1:17" ht="20.25">
      <c r="A79" s="237"/>
      <c r="B79" s="172"/>
      <c r="C79" s="172"/>
      <c r="D79" s="604"/>
      <c r="E79" s="604"/>
      <c r="F79" s="604"/>
      <c r="G79" s="604"/>
      <c r="H79" s="604"/>
      <c r="I79" s="607"/>
      <c r="J79" s="56"/>
      <c r="K79" s="593"/>
      <c r="L79" s="593"/>
      <c r="M79" s="593"/>
      <c r="N79" s="593"/>
      <c r="O79" s="593"/>
      <c r="P79" s="593"/>
      <c r="Q79" s="536"/>
    </row>
    <row r="80" spans="1:17" ht="20.25">
      <c r="A80" s="237"/>
      <c r="B80" s="172" t="s">
        <v>308</v>
      </c>
      <c r="C80" s="172"/>
      <c r="D80" s="604"/>
      <c r="E80" s="604"/>
      <c r="F80" s="604"/>
      <c r="G80" s="604"/>
      <c r="H80" s="604"/>
      <c r="I80" s="604"/>
      <c r="J80" s="604"/>
      <c r="K80" s="605">
        <f>'STEPPED UP GENCO'!K43</f>
        <v>-0.643347359</v>
      </c>
      <c r="L80" s="605"/>
      <c r="M80" s="605"/>
      <c r="N80" s="605"/>
      <c r="O80" s="605"/>
      <c r="P80" s="605">
        <f>'STEPPED UP GENCO'!P43</f>
        <v>-0.00736409199999999</v>
      </c>
      <c r="Q80" s="536"/>
    </row>
    <row r="81" spans="1:17" ht="20.25">
      <c r="A81" s="237"/>
      <c r="B81" s="172"/>
      <c r="C81" s="172"/>
      <c r="D81" s="608"/>
      <c r="E81" s="608"/>
      <c r="F81" s="608"/>
      <c r="G81" s="608"/>
      <c r="H81" s="608"/>
      <c r="I81" s="609"/>
      <c r="J81" s="610"/>
      <c r="K81" s="472"/>
      <c r="L81" s="472"/>
      <c r="M81" s="472"/>
      <c r="N81" s="472"/>
      <c r="O81" s="472"/>
      <c r="P81" s="472"/>
      <c r="Q81" s="536"/>
    </row>
    <row r="82" spans="1:17" ht="20.25">
      <c r="A82" s="237"/>
      <c r="B82" s="172" t="s">
        <v>316</v>
      </c>
      <c r="C82" s="172"/>
      <c r="D82" s="472"/>
      <c r="E82" s="472"/>
      <c r="F82" s="472"/>
      <c r="G82" s="472"/>
      <c r="H82" s="472"/>
      <c r="I82" s="472"/>
      <c r="J82" s="472"/>
      <c r="K82" s="280">
        <f>SUM(K78:K81)</f>
        <v>-1.1296335689999997</v>
      </c>
      <c r="L82" s="472"/>
      <c r="M82" s="472"/>
      <c r="N82" s="472"/>
      <c r="O82" s="472"/>
      <c r="P82" s="611">
        <f>SUM(P78:P81)</f>
        <v>-1.3008789420000004</v>
      </c>
      <c r="Q82" s="536"/>
    </row>
    <row r="83" spans="1:17" ht="20.25">
      <c r="A83" s="560"/>
      <c r="B83" s="472"/>
      <c r="C83" s="1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536"/>
    </row>
    <row r="84" spans="1:17" ht="13.5" thickBot="1">
      <c r="A84" s="561"/>
      <c r="B84" s="537"/>
      <c r="C84" s="537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5">
      <selection activeCell="A11" sqref="A11:IV13"/>
    </sheetView>
  </sheetViews>
  <sheetFormatPr defaultColWidth="9.140625" defaultRowHeight="12.75"/>
  <cols>
    <col min="1" max="1" width="4.7109375" style="435" customWidth="1"/>
    <col min="2" max="2" width="26.7109375" style="435" customWidth="1"/>
    <col min="3" max="3" width="18.57421875" style="435" customWidth="1"/>
    <col min="4" max="4" width="12.8515625" style="435" customWidth="1"/>
    <col min="5" max="5" width="22.140625" style="435" customWidth="1"/>
    <col min="6" max="6" width="14.421875" style="435" customWidth="1"/>
    <col min="7" max="7" width="15.57421875" style="435" customWidth="1"/>
    <col min="8" max="8" width="15.28125" style="435" customWidth="1"/>
    <col min="9" max="9" width="15.00390625" style="435" customWidth="1"/>
    <col min="10" max="10" width="16.7109375" style="435" customWidth="1"/>
    <col min="11" max="11" width="16.57421875" style="435" customWidth="1"/>
    <col min="12" max="12" width="17.140625" style="435" customWidth="1"/>
    <col min="13" max="13" width="14.7109375" style="435" customWidth="1"/>
    <col min="14" max="14" width="15.7109375" style="435" customWidth="1"/>
    <col min="15" max="15" width="18.28125" style="435" customWidth="1"/>
    <col min="16" max="16" width="17.140625" style="435" customWidth="1"/>
    <col min="17" max="17" width="22.00390625" style="435" customWidth="1"/>
    <col min="18" max="16384" width="9.140625" style="435" customWidth="1"/>
  </cols>
  <sheetData>
    <row r="1" ht="26.25" customHeight="1">
      <c r="A1" s="1" t="s">
        <v>218</v>
      </c>
    </row>
    <row r="2" spans="1:17" ht="23.25" customHeight="1">
      <c r="A2" s="2" t="s">
        <v>219</v>
      </c>
      <c r="P2" s="612" t="str">
        <f>NDPL!Q1</f>
        <v>MAY-2020</v>
      </c>
      <c r="Q2" s="612"/>
    </row>
    <row r="3" ht="23.25">
      <c r="A3" s="178" t="s">
        <v>199</v>
      </c>
    </row>
    <row r="4" spans="1:16" ht="24" thickBot="1">
      <c r="A4" s="3"/>
      <c r="G4" s="472"/>
      <c r="H4" s="472"/>
      <c r="I4" s="45" t="s">
        <v>374</v>
      </c>
      <c r="J4" s="472"/>
      <c r="K4" s="472"/>
      <c r="L4" s="472"/>
      <c r="M4" s="472"/>
      <c r="N4" s="45" t="s">
        <v>375</v>
      </c>
      <c r="O4" s="472"/>
      <c r="P4" s="472"/>
    </row>
    <row r="5" spans="1:17" ht="51.75" customHeight="1" thickBot="1" thickTop="1">
      <c r="A5" s="493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31/05/2020</v>
      </c>
      <c r="H5" s="495" t="str">
        <f>NDPL!H5</f>
        <v>INTIAL READING 01/05/2020</v>
      </c>
      <c r="I5" s="495" t="s">
        <v>4</v>
      </c>
      <c r="J5" s="495" t="s">
        <v>5</v>
      </c>
      <c r="K5" s="495" t="s">
        <v>6</v>
      </c>
      <c r="L5" s="493" t="str">
        <f>NDPL!G5</f>
        <v>FINAL READING 31/05/2020</v>
      </c>
      <c r="M5" s="495" t="str">
        <f>NDPL!H5</f>
        <v>INTIAL READING 01/05/2020</v>
      </c>
      <c r="N5" s="495" t="s">
        <v>4</v>
      </c>
      <c r="O5" s="495" t="s">
        <v>5</v>
      </c>
      <c r="P5" s="495" t="s">
        <v>6</v>
      </c>
      <c r="Q5" s="496" t="s">
        <v>288</v>
      </c>
    </row>
    <row r="6" ht="14.25" thickBot="1" thickTop="1"/>
    <row r="7" spans="1:17" ht="24" customHeight="1" thickTop="1">
      <c r="A7" s="396" t="s">
        <v>213</v>
      </c>
      <c r="B7" s="57"/>
      <c r="C7" s="58"/>
      <c r="D7" s="58"/>
      <c r="E7" s="58"/>
      <c r="F7" s="58"/>
      <c r="G7" s="592"/>
      <c r="H7" s="590"/>
      <c r="I7" s="590"/>
      <c r="J7" s="590"/>
      <c r="K7" s="613"/>
      <c r="L7" s="614"/>
      <c r="M7" s="485"/>
      <c r="N7" s="590"/>
      <c r="O7" s="590"/>
      <c r="P7" s="615"/>
      <c r="Q7" s="523"/>
    </row>
    <row r="8" spans="1:17" ht="24" customHeight="1">
      <c r="A8" s="616" t="s">
        <v>200</v>
      </c>
      <c r="B8" s="85"/>
      <c r="C8" s="85"/>
      <c r="D8" s="85"/>
      <c r="E8" s="85"/>
      <c r="F8" s="85"/>
      <c r="G8" s="101"/>
      <c r="H8" s="593"/>
      <c r="I8" s="381"/>
      <c r="J8" s="381"/>
      <c r="K8" s="617"/>
      <c r="L8" s="382"/>
      <c r="M8" s="381"/>
      <c r="N8" s="381"/>
      <c r="O8" s="381"/>
      <c r="P8" s="618"/>
      <c r="Q8" s="439"/>
    </row>
    <row r="9" spans="1:17" ht="24" customHeight="1">
      <c r="A9" s="619" t="s">
        <v>201</v>
      </c>
      <c r="B9" s="85"/>
      <c r="C9" s="85"/>
      <c r="D9" s="85"/>
      <c r="E9" s="85"/>
      <c r="F9" s="85"/>
      <c r="G9" s="101"/>
      <c r="H9" s="593"/>
      <c r="I9" s="381"/>
      <c r="J9" s="381"/>
      <c r="K9" s="617"/>
      <c r="L9" s="382"/>
      <c r="M9" s="381"/>
      <c r="N9" s="381"/>
      <c r="O9" s="381"/>
      <c r="P9" s="618"/>
      <c r="Q9" s="439"/>
    </row>
    <row r="10" spans="1:17" ht="24" customHeight="1">
      <c r="A10" s="257">
        <v>1</v>
      </c>
      <c r="B10" s="259" t="s">
        <v>215</v>
      </c>
      <c r="C10" s="395">
        <v>5128430</v>
      </c>
      <c r="D10" s="261" t="s">
        <v>12</v>
      </c>
      <c r="E10" s="260" t="s">
        <v>325</v>
      </c>
      <c r="F10" s="261">
        <v>200</v>
      </c>
      <c r="G10" s="325">
        <v>3654</v>
      </c>
      <c r="H10" s="326">
        <v>3654</v>
      </c>
      <c r="I10" s="433">
        <f aca="true" t="shared" si="0" ref="I10:I15">G10-H10</f>
        <v>0</v>
      </c>
      <c r="J10" s="433">
        <f aca="true" t="shared" si="1" ref="J10:J15">$F10*I10</f>
        <v>0</v>
      </c>
      <c r="K10" s="772">
        <f aca="true" t="shared" si="2" ref="K10:K15">J10/1000000</f>
        <v>0</v>
      </c>
      <c r="L10" s="325">
        <v>63573</v>
      </c>
      <c r="M10" s="326">
        <v>63810</v>
      </c>
      <c r="N10" s="433">
        <f aca="true" t="shared" si="3" ref="N10:N15">L10-M10</f>
        <v>-237</v>
      </c>
      <c r="O10" s="433">
        <f aca="true" t="shared" si="4" ref="O10:O15">$F10*N10</f>
        <v>-47400</v>
      </c>
      <c r="P10" s="455">
        <f aca="true" t="shared" si="5" ref="P10:P15">O10/1000000</f>
        <v>-0.0474</v>
      </c>
      <c r="Q10" s="439"/>
    </row>
    <row r="11" spans="1:17" ht="24" customHeight="1">
      <c r="A11" s="257">
        <v>2</v>
      </c>
      <c r="B11" s="259" t="s">
        <v>216</v>
      </c>
      <c r="C11" s="395">
        <v>4864819</v>
      </c>
      <c r="D11" s="261" t="s">
        <v>12</v>
      </c>
      <c r="E11" s="260" t="s">
        <v>325</v>
      </c>
      <c r="F11" s="261">
        <v>160</v>
      </c>
      <c r="G11" s="325">
        <v>32</v>
      </c>
      <c r="H11" s="326">
        <v>32</v>
      </c>
      <c r="I11" s="433">
        <f>G11-H11</f>
        <v>0</v>
      </c>
      <c r="J11" s="433">
        <f>$F11*I11</f>
        <v>0</v>
      </c>
      <c r="K11" s="772">
        <f>J11/1000000</f>
        <v>0</v>
      </c>
      <c r="L11" s="325">
        <v>8883</v>
      </c>
      <c r="M11" s="326">
        <v>7271</v>
      </c>
      <c r="N11" s="433">
        <f>L11-M11</f>
        <v>1612</v>
      </c>
      <c r="O11" s="433">
        <f>$F11*N11</f>
        <v>257920</v>
      </c>
      <c r="P11" s="455">
        <f>O11/1000000</f>
        <v>0.25792</v>
      </c>
      <c r="Q11" s="439"/>
    </row>
    <row r="12" spans="1:17" ht="24" customHeight="1">
      <c r="A12" s="257">
        <v>3</v>
      </c>
      <c r="B12" s="259" t="s">
        <v>202</v>
      </c>
      <c r="C12" s="395">
        <v>4864846</v>
      </c>
      <c r="D12" s="261" t="s">
        <v>12</v>
      </c>
      <c r="E12" s="260" t="s">
        <v>325</v>
      </c>
      <c r="F12" s="261">
        <v>1000</v>
      </c>
      <c r="G12" s="325">
        <v>4510</v>
      </c>
      <c r="H12" s="326">
        <v>4510</v>
      </c>
      <c r="I12" s="433">
        <f t="shared" si="0"/>
        <v>0</v>
      </c>
      <c r="J12" s="433">
        <f t="shared" si="1"/>
        <v>0</v>
      </c>
      <c r="K12" s="772">
        <f t="shared" si="2"/>
        <v>0</v>
      </c>
      <c r="L12" s="325">
        <v>55880</v>
      </c>
      <c r="M12" s="326">
        <v>55668</v>
      </c>
      <c r="N12" s="433">
        <f t="shared" si="3"/>
        <v>212</v>
      </c>
      <c r="O12" s="433">
        <f t="shared" si="4"/>
        <v>212000</v>
      </c>
      <c r="P12" s="455">
        <f t="shared" si="5"/>
        <v>0.212</v>
      </c>
      <c r="Q12" s="439"/>
    </row>
    <row r="13" spans="1:17" ht="24" customHeight="1">
      <c r="A13" s="257">
        <v>4</v>
      </c>
      <c r="B13" s="259" t="s">
        <v>203</v>
      </c>
      <c r="C13" s="395">
        <v>4864918</v>
      </c>
      <c r="D13" s="261" t="s">
        <v>12</v>
      </c>
      <c r="E13" s="260" t="s">
        <v>325</v>
      </c>
      <c r="F13" s="261">
        <v>400</v>
      </c>
      <c r="G13" s="325">
        <v>165</v>
      </c>
      <c r="H13" s="326">
        <v>165</v>
      </c>
      <c r="I13" s="433">
        <f t="shared" si="0"/>
        <v>0</v>
      </c>
      <c r="J13" s="433">
        <f t="shared" si="1"/>
        <v>0</v>
      </c>
      <c r="K13" s="772">
        <f t="shared" si="2"/>
        <v>0</v>
      </c>
      <c r="L13" s="325">
        <v>17489</v>
      </c>
      <c r="M13" s="326">
        <v>16692</v>
      </c>
      <c r="N13" s="433">
        <f t="shared" si="3"/>
        <v>797</v>
      </c>
      <c r="O13" s="433">
        <f t="shared" si="4"/>
        <v>318800</v>
      </c>
      <c r="P13" s="455">
        <f t="shared" si="5"/>
        <v>0.3188</v>
      </c>
      <c r="Q13" s="439"/>
    </row>
    <row r="14" spans="1:17" ht="24" customHeight="1">
      <c r="A14" s="257">
        <v>5</v>
      </c>
      <c r="B14" s="259" t="s">
        <v>383</v>
      </c>
      <c r="C14" s="395">
        <v>4864894</v>
      </c>
      <c r="D14" s="261" t="s">
        <v>12</v>
      </c>
      <c r="E14" s="260" t="s">
        <v>325</v>
      </c>
      <c r="F14" s="261">
        <v>800</v>
      </c>
      <c r="G14" s="325">
        <v>12</v>
      </c>
      <c r="H14" s="326">
        <v>12</v>
      </c>
      <c r="I14" s="433">
        <f>G14-H14</f>
        <v>0</v>
      </c>
      <c r="J14" s="433">
        <f>$F14*I14</f>
        <v>0</v>
      </c>
      <c r="K14" s="772">
        <f>J14/1000000</f>
        <v>0</v>
      </c>
      <c r="L14" s="325">
        <v>290</v>
      </c>
      <c r="M14" s="326">
        <v>425</v>
      </c>
      <c r="N14" s="433">
        <f>L14-M14</f>
        <v>-135</v>
      </c>
      <c r="O14" s="433">
        <f>$F14*N14</f>
        <v>-108000</v>
      </c>
      <c r="P14" s="455">
        <f>O14/1000000</f>
        <v>-0.108</v>
      </c>
      <c r="Q14" s="439"/>
    </row>
    <row r="15" spans="1:17" ht="24" customHeight="1">
      <c r="A15" s="257">
        <v>6</v>
      </c>
      <c r="B15" s="259" t="s">
        <v>382</v>
      </c>
      <c r="C15" s="395">
        <v>5128425</v>
      </c>
      <c r="D15" s="261" t="s">
        <v>12</v>
      </c>
      <c r="E15" s="260" t="s">
        <v>325</v>
      </c>
      <c r="F15" s="261">
        <v>400</v>
      </c>
      <c r="G15" s="325">
        <v>1440</v>
      </c>
      <c r="H15" s="326">
        <v>1440</v>
      </c>
      <c r="I15" s="433">
        <f t="shared" si="0"/>
        <v>0</v>
      </c>
      <c r="J15" s="433">
        <f t="shared" si="1"/>
        <v>0</v>
      </c>
      <c r="K15" s="772">
        <f t="shared" si="2"/>
        <v>0</v>
      </c>
      <c r="L15" s="325">
        <v>4935</v>
      </c>
      <c r="M15" s="326">
        <v>4681</v>
      </c>
      <c r="N15" s="433">
        <f t="shared" si="3"/>
        <v>254</v>
      </c>
      <c r="O15" s="433">
        <f t="shared" si="4"/>
        <v>101600</v>
      </c>
      <c r="P15" s="455">
        <f t="shared" si="5"/>
        <v>0.1016</v>
      </c>
      <c r="Q15" s="439"/>
    </row>
    <row r="16" spans="1:17" ht="24" customHeight="1">
      <c r="A16" s="620" t="s">
        <v>204</v>
      </c>
      <c r="B16" s="259"/>
      <c r="C16" s="395"/>
      <c r="D16" s="261"/>
      <c r="E16" s="259"/>
      <c r="F16" s="261"/>
      <c r="G16" s="325"/>
      <c r="H16" s="326"/>
      <c r="I16" s="433"/>
      <c r="J16" s="433"/>
      <c r="K16" s="772"/>
      <c r="L16" s="325"/>
      <c r="M16" s="326"/>
      <c r="N16" s="433"/>
      <c r="O16" s="433"/>
      <c r="P16" s="455"/>
      <c r="Q16" s="439"/>
    </row>
    <row r="17" spans="1:17" ht="24" customHeight="1">
      <c r="A17" s="257">
        <v>7</v>
      </c>
      <c r="B17" s="259" t="s">
        <v>217</v>
      </c>
      <c r="C17" s="395">
        <v>4864804</v>
      </c>
      <c r="D17" s="261" t="s">
        <v>12</v>
      </c>
      <c r="E17" s="260" t="s">
        <v>325</v>
      </c>
      <c r="F17" s="261">
        <v>200</v>
      </c>
      <c r="G17" s="325">
        <v>994312</v>
      </c>
      <c r="H17" s="326">
        <v>994312</v>
      </c>
      <c r="I17" s="433">
        <f>G17-H17</f>
        <v>0</v>
      </c>
      <c r="J17" s="433">
        <f>$F17*I17</f>
        <v>0</v>
      </c>
      <c r="K17" s="772">
        <f>J17/1000000</f>
        <v>0</v>
      </c>
      <c r="L17" s="325">
        <v>4403</v>
      </c>
      <c r="M17" s="326">
        <v>4403</v>
      </c>
      <c r="N17" s="433">
        <f>L17-M17</f>
        <v>0</v>
      </c>
      <c r="O17" s="433">
        <f>$F17*N17</f>
        <v>0</v>
      </c>
      <c r="P17" s="455">
        <f>O17/1000000</f>
        <v>0</v>
      </c>
      <c r="Q17" s="439"/>
    </row>
    <row r="18" spans="1:17" ht="24" customHeight="1">
      <c r="A18" s="257">
        <v>8</v>
      </c>
      <c r="B18" s="259" t="s">
        <v>216</v>
      </c>
      <c r="C18" s="395">
        <v>4864845</v>
      </c>
      <c r="D18" s="261" t="s">
        <v>12</v>
      </c>
      <c r="E18" s="260" t="s">
        <v>325</v>
      </c>
      <c r="F18" s="261">
        <v>1000</v>
      </c>
      <c r="G18" s="325">
        <v>1297</v>
      </c>
      <c r="H18" s="326">
        <v>1300</v>
      </c>
      <c r="I18" s="433">
        <f>G18-H18</f>
        <v>-3</v>
      </c>
      <c r="J18" s="433">
        <f>$F18*I18</f>
        <v>-3000</v>
      </c>
      <c r="K18" s="772">
        <f>J18/1000000</f>
        <v>-0.003</v>
      </c>
      <c r="L18" s="325">
        <v>998561</v>
      </c>
      <c r="M18" s="326">
        <v>998458</v>
      </c>
      <c r="N18" s="433">
        <f>L18-M18</f>
        <v>103</v>
      </c>
      <c r="O18" s="432">
        <f>$F18*N18</f>
        <v>103000</v>
      </c>
      <c r="P18" s="772">
        <f>O18/1000000</f>
        <v>0.103</v>
      </c>
      <c r="Q18" s="439"/>
    </row>
    <row r="19" spans="1:17" ht="24" customHeight="1">
      <c r="A19" s="257"/>
      <c r="B19" s="259"/>
      <c r="C19" s="395"/>
      <c r="D19" s="261"/>
      <c r="E19" s="260"/>
      <c r="F19" s="261"/>
      <c r="G19" s="325"/>
      <c r="H19" s="326"/>
      <c r="I19" s="433"/>
      <c r="J19" s="433"/>
      <c r="K19" s="772"/>
      <c r="L19" s="325"/>
      <c r="M19" s="326"/>
      <c r="N19" s="433"/>
      <c r="O19" s="433"/>
      <c r="P19" s="769"/>
      <c r="Q19" s="439"/>
    </row>
    <row r="20" spans="1:17" ht="24" customHeight="1">
      <c r="A20" s="258"/>
      <c r="B20" s="621" t="s">
        <v>212</v>
      </c>
      <c r="C20" s="622"/>
      <c r="D20" s="261"/>
      <c r="E20" s="259"/>
      <c r="F20" s="275"/>
      <c r="G20" s="325"/>
      <c r="H20" s="326"/>
      <c r="I20" s="381"/>
      <c r="J20" s="381"/>
      <c r="K20" s="636">
        <f>SUM(K10:K19)</f>
        <v>-0.003</v>
      </c>
      <c r="L20" s="325"/>
      <c r="M20" s="326"/>
      <c r="N20" s="624"/>
      <c r="O20" s="624"/>
      <c r="P20" s="636">
        <f>SUM(P10:P19)</f>
        <v>0.83792</v>
      </c>
      <c r="Q20" s="439"/>
    </row>
    <row r="21" spans="1:17" ht="24" customHeight="1">
      <c r="A21" s="258"/>
      <c r="B21" s="148"/>
      <c r="C21" s="622"/>
      <c r="D21" s="261"/>
      <c r="E21" s="259"/>
      <c r="F21" s="275"/>
      <c r="G21" s="325"/>
      <c r="H21" s="326"/>
      <c r="I21" s="381"/>
      <c r="J21" s="381"/>
      <c r="K21" s="625"/>
      <c r="L21" s="325"/>
      <c r="M21" s="326"/>
      <c r="N21" s="381"/>
      <c r="O21" s="381"/>
      <c r="P21" s="626"/>
      <c r="Q21" s="439"/>
    </row>
    <row r="22" spans="1:17" ht="24" customHeight="1">
      <c r="A22" s="620" t="s">
        <v>205</v>
      </c>
      <c r="B22" s="85"/>
      <c r="C22" s="627"/>
      <c r="D22" s="275"/>
      <c r="E22" s="85"/>
      <c r="F22" s="275"/>
      <c r="G22" s="325"/>
      <c r="H22" s="326"/>
      <c r="I22" s="381"/>
      <c r="J22" s="381"/>
      <c r="K22" s="617"/>
      <c r="L22" s="325"/>
      <c r="M22" s="326"/>
      <c r="N22" s="381"/>
      <c r="O22" s="381"/>
      <c r="P22" s="618"/>
      <c r="Q22" s="439"/>
    </row>
    <row r="23" spans="1:17" ht="24" customHeight="1">
      <c r="A23" s="258"/>
      <c r="B23" s="85"/>
      <c r="C23" s="627"/>
      <c r="D23" s="275"/>
      <c r="E23" s="85"/>
      <c r="F23" s="275"/>
      <c r="G23" s="325"/>
      <c r="H23" s="326"/>
      <c r="I23" s="381"/>
      <c r="J23" s="381"/>
      <c r="K23" s="617"/>
      <c r="L23" s="325"/>
      <c r="M23" s="326"/>
      <c r="N23" s="381"/>
      <c r="O23" s="381"/>
      <c r="P23" s="618"/>
      <c r="Q23" s="439"/>
    </row>
    <row r="24" spans="1:17" ht="24" customHeight="1">
      <c r="A24" s="257">
        <v>9</v>
      </c>
      <c r="B24" s="85" t="s">
        <v>206</v>
      </c>
      <c r="C24" s="395">
        <v>4865065</v>
      </c>
      <c r="D24" s="275" t="s">
        <v>12</v>
      </c>
      <c r="E24" s="260" t="s">
        <v>325</v>
      </c>
      <c r="F24" s="261">
        <v>100</v>
      </c>
      <c r="G24" s="325">
        <v>3437</v>
      </c>
      <c r="H24" s="326">
        <v>3437</v>
      </c>
      <c r="I24" s="624">
        <v>0</v>
      </c>
      <c r="J24" s="624">
        <v>0</v>
      </c>
      <c r="K24" s="801">
        <v>0</v>
      </c>
      <c r="L24" s="325">
        <v>34489</v>
      </c>
      <c r="M24" s="326">
        <v>34489</v>
      </c>
      <c r="N24" s="624">
        <v>0</v>
      </c>
      <c r="O24" s="624">
        <v>0</v>
      </c>
      <c r="P24" s="802">
        <v>0</v>
      </c>
      <c r="Q24" s="439"/>
    </row>
    <row r="25" spans="1:17" ht="24" customHeight="1">
      <c r="A25" s="257">
        <v>10</v>
      </c>
      <c r="B25" s="85" t="s">
        <v>207</v>
      </c>
      <c r="C25" s="395">
        <v>4865066</v>
      </c>
      <c r="D25" s="275" t="s">
        <v>12</v>
      </c>
      <c r="E25" s="260" t="s">
        <v>325</v>
      </c>
      <c r="F25" s="261">
        <v>100</v>
      </c>
      <c r="G25" s="325">
        <v>67020</v>
      </c>
      <c r="H25" s="326">
        <v>66909</v>
      </c>
      <c r="I25" s="433">
        <f aca="true" t="shared" si="6" ref="I25:I30">G25-H25</f>
        <v>111</v>
      </c>
      <c r="J25" s="433">
        <f aca="true" t="shared" si="7" ref="J25:J30">$F25*I25</f>
        <v>11100</v>
      </c>
      <c r="K25" s="769">
        <f aca="true" t="shared" si="8" ref="K25:K30">J25/1000000</f>
        <v>0.0111</v>
      </c>
      <c r="L25" s="325">
        <v>102976</v>
      </c>
      <c r="M25" s="326">
        <v>102488</v>
      </c>
      <c r="N25" s="433">
        <f aca="true" t="shared" si="9" ref="N25:N30">L25-M25</f>
        <v>488</v>
      </c>
      <c r="O25" s="433">
        <f aca="true" t="shared" si="10" ref="O25:O30">$F25*N25</f>
        <v>48800</v>
      </c>
      <c r="P25" s="455">
        <f aca="true" t="shared" si="11" ref="P25:P30">O25/1000000</f>
        <v>0.0488</v>
      </c>
      <c r="Q25" s="439"/>
    </row>
    <row r="26" spans="1:17" ht="24" customHeight="1">
      <c r="A26" s="257">
        <v>11</v>
      </c>
      <c r="B26" s="85" t="s">
        <v>208</v>
      </c>
      <c r="C26" s="395">
        <v>4902560</v>
      </c>
      <c r="D26" s="275" t="s">
        <v>12</v>
      </c>
      <c r="E26" s="260" t="s">
        <v>325</v>
      </c>
      <c r="F26" s="261">
        <v>37.5</v>
      </c>
      <c r="G26" s="325">
        <v>3</v>
      </c>
      <c r="H26" s="326">
        <v>3</v>
      </c>
      <c r="I26" s="433">
        <f>G26-H26</f>
        <v>0</v>
      </c>
      <c r="J26" s="433">
        <f>$F26*I26</f>
        <v>0</v>
      </c>
      <c r="K26" s="454">
        <f>J26/1000000</f>
        <v>0</v>
      </c>
      <c r="L26" s="325">
        <v>72</v>
      </c>
      <c r="M26" s="326">
        <v>72</v>
      </c>
      <c r="N26" s="433">
        <f>L26-M26</f>
        <v>0</v>
      </c>
      <c r="O26" s="433">
        <f>$F26*N26</f>
        <v>0</v>
      </c>
      <c r="P26" s="455">
        <f>O26/1000000</f>
        <v>0</v>
      </c>
      <c r="Q26" s="439"/>
    </row>
    <row r="27" spans="1:17" ht="24" customHeight="1">
      <c r="A27" s="257">
        <v>12</v>
      </c>
      <c r="B27" s="85" t="s">
        <v>209</v>
      </c>
      <c r="C27" s="395">
        <v>4902562</v>
      </c>
      <c r="D27" s="275" t="s">
        <v>12</v>
      </c>
      <c r="E27" s="260" t="s">
        <v>325</v>
      </c>
      <c r="F27" s="261">
        <v>75</v>
      </c>
      <c r="G27" s="325">
        <v>998</v>
      </c>
      <c r="H27" s="326">
        <v>756</v>
      </c>
      <c r="I27" s="433">
        <f>G27-H27</f>
        <v>242</v>
      </c>
      <c r="J27" s="433">
        <f>$F27*I27</f>
        <v>18150</v>
      </c>
      <c r="K27" s="454">
        <f>J27/1000000</f>
        <v>0.01815</v>
      </c>
      <c r="L27" s="325">
        <v>24894</v>
      </c>
      <c r="M27" s="326">
        <v>21717</v>
      </c>
      <c r="N27" s="433">
        <f>L27-M27</f>
        <v>3177</v>
      </c>
      <c r="O27" s="433">
        <f>$F27*N27</f>
        <v>238275</v>
      </c>
      <c r="P27" s="455">
        <f>O27/1000000</f>
        <v>0.238275</v>
      </c>
      <c r="Q27" s="451"/>
    </row>
    <row r="28" spans="1:17" ht="19.5" customHeight="1">
      <c r="A28" s="257">
        <v>13</v>
      </c>
      <c r="B28" s="85" t="s">
        <v>209</v>
      </c>
      <c r="C28" s="482">
        <v>4902599</v>
      </c>
      <c r="D28" s="827" t="s">
        <v>12</v>
      </c>
      <c r="E28" s="260" t="s">
        <v>325</v>
      </c>
      <c r="F28" s="828">
        <v>1000</v>
      </c>
      <c r="G28" s="325">
        <v>7</v>
      </c>
      <c r="H28" s="326">
        <v>7</v>
      </c>
      <c r="I28" s="433">
        <f t="shared" si="6"/>
        <v>0</v>
      </c>
      <c r="J28" s="433">
        <f t="shared" si="7"/>
        <v>0</v>
      </c>
      <c r="K28" s="454">
        <f t="shared" si="8"/>
        <v>0</v>
      </c>
      <c r="L28" s="325">
        <v>75</v>
      </c>
      <c r="M28" s="326">
        <v>75</v>
      </c>
      <c r="N28" s="433">
        <f t="shared" si="9"/>
        <v>0</v>
      </c>
      <c r="O28" s="433">
        <f t="shared" si="10"/>
        <v>0</v>
      </c>
      <c r="P28" s="455">
        <f t="shared" si="11"/>
        <v>0</v>
      </c>
      <c r="Q28" s="457"/>
    </row>
    <row r="29" spans="1:17" ht="24" customHeight="1">
      <c r="A29" s="257">
        <v>14</v>
      </c>
      <c r="B29" s="85" t="s">
        <v>210</v>
      </c>
      <c r="C29" s="395">
        <v>4902552</v>
      </c>
      <c r="D29" s="275" t="s">
        <v>12</v>
      </c>
      <c r="E29" s="260" t="s">
        <v>325</v>
      </c>
      <c r="F29" s="731">
        <v>75</v>
      </c>
      <c r="G29" s="325">
        <v>738</v>
      </c>
      <c r="H29" s="326">
        <v>738</v>
      </c>
      <c r="I29" s="433">
        <f>G29-H29</f>
        <v>0</v>
      </c>
      <c r="J29" s="433">
        <f t="shared" si="7"/>
        <v>0</v>
      </c>
      <c r="K29" s="454">
        <f t="shared" si="8"/>
        <v>0</v>
      </c>
      <c r="L29" s="325">
        <v>1706</v>
      </c>
      <c r="M29" s="326">
        <v>1678</v>
      </c>
      <c r="N29" s="433">
        <f>L29-M29</f>
        <v>28</v>
      </c>
      <c r="O29" s="433">
        <f t="shared" si="10"/>
        <v>2100</v>
      </c>
      <c r="P29" s="455">
        <f t="shared" si="11"/>
        <v>0.0021</v>
      </c>
      <c r="Q29" s="439"/>
    </row>
    <row r="30" spans="1:17" ht="24" customHeight="1">
      <c r="A30" s="257">
        <v>15</v>
      </c>
      <c r="B30" s="85" t="s">
        <v>210</v>
      </c>
      <c r="C30" s="395">
        <v>4865075</v>
      </c>
      <c r="D30" s="275" t="s">
        <v>12</v>
      </c>
      <c r="E30" s="260" t="s">
        <v>325</v>
      </c>
      <c r="F30" s="261">
        <v>100</v>
      </c>
      <c r="G30" s="325">
        <v>10283</v>
      </c>
      <c r="H30" s="326">
        <v>10283</v>
      </c>
      <c r="I30" s="433">
        <f t="shared" si="6"/>
        <v>0</v>
      </c>
      <c r="J30" s="433">
        <f t="shared" si="7"/>
        <v>0</v>
      </c>
      <c r="K30" s="454">
        <f t="shared" si="8"/>
        <v>0</v>
      </c>
      <c r="L30" s="325">
        <v>4366</v>
      </c>
      <c r="M30" s="326">
        <v>4366</v>
      </c>
      <c r="N30" s="433">
        <f t="shared" si="9"/>
        <v>0</v>
      </c>
      <c r="O30" s="433">
        <f t="shared" si="10"/>
        <v>0</v>
      </c>
      <c r="P30" s="455">
        <f t="shared" si="11"/>
        <v>0</v>
      </c>
      <c r="Q30" s="450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86"/>
      <c r="I31" s="486"/>
      <c r="J31" s="486"/>
      <c r="K31" s="628"/>
      <c r="L31" s="629"/>
      <c r="M31" s="486"/>
      <c r="N31" s="486"/>
      <c r="O31" s="486"/>
      <c r="P31" s="630"/>
      <c r="Q31" s="533"/>
    </row>
    <row r="32" spans="1:16" ht="13.5" thickTop="1">
      <c r="A32" s="68"/>
      <c r="B32" s="76"/>
      <c r="C32" s="60"/>
      <c r="D32" s="62"/>
      <c r="E32" s="61"/>
      <c r="F32" s="61"/>
      <c r="G32" s="77"/>
      <c r="H32" s="593"/>
      <c r="I32" s="381"/>
      <c r="J32" s="381"/>
      <c r="K32" s="617"/>
      <c r="L32" s="593"/>
      <c r="M32" s="593"/>
      <c r="N32" s="381"/>
      <c r="O32" s="381"/>
      <c r="P32" s="631"/>
    </row>
    <row r="33" spans="1:16" ht="12.75">
      <c r="A33" s="68"/>
      <c r="B33" s="76"/>
      <c r="C33" s="60"/>
      <c r="D33" s="62"/>
      <c r="E33" s="61"/>
      <c r="F33" s="61"/>
      <c r="G33" s="77"/>
      <c r="H33" s="593"/>
      <c r="I33" s="381"/>
      <c r="J33" s="381"/>
      <c r="K33" s="617"/>
      <c r="L33" s="593"/>
      <c r="M33" s="593"/>
      <c r="N33" s="381"/>
      <c r="O33" s="381"/>
      <c r="P33" s="631"/>
    </row>
    <row r="34" spans="1:16" ht="12.75">
      <c r="A34" s="593"/>
      <c r="B34" s="480"/>
      <c r="C34" s="480"/>
      <c r="D34" s="480"/>
      <c r="E34" s="480"/>
      <c r="F34" s="480"/>
      <c r="G34" s="480"/>
      <c r="H34" s="480"/>
      <c r="I34" s="480"/>
      <c r="J34" s="480"/>
      <c r="K34" s="632"/>
      <c r="L34" s="480"/>
      <c r="M34" s="480"/>
      <c r="N34" s="480"/>
      <c r="O34" s="480"/>
      <c r="P34" s="633"/>
    </row>
    <row r="35" spans="1:16" ht="20.25">
      <c r="A35" s="164"/>
      <c r="B35" s="621" t="s">
        <v>211</v>
      </c>
      <c r="C35" s="634"/>
      <c r="D35" s="634"/>
      <c r="E35" s="634"/>
      <c r="F35" s="634"/>
      <c r="G35" s="634"/>
      <c r="H35" s="634"/>
      <c r="I35" s="634"/>
      <c r="J35" s="634"/>
      <c r="K35" s="623">
        <f>SUM(K24:K31)</f>
        <v>0.029249999999999998</v>
      </c>
      <c r="L35" s="635"/>
      <c r="M35" s="635"/>
      <c r="N35" s="635"/>
      <c r="O35" s="635"/>
      <c r="P35" s="623">
        <f>SUM(P24:P31)</f>
        <v>0.28917499999999996</v>
      </c>
    </row>
    <row r="36" spans="1:16" ht="20.25">
      <c r="A36" s="93"/>
      <c r="B36" s="621" t="s">
        <v>212</v>
      </c>
      <c r="C36" s="627"/>
      <c r="D36" s="627"/>
      <c r="E36" s="627"/>
      <c r="F36" s="627"/>
      <c r="G36" s="627"/>
      <c r="H36" s="627"/>
      <c r="I36" s="627"/>
      <c r="J36" s="627"/>
      <c r="K36" s="636">
        <f>K20</f>
        <v>-0.003</v>
      </c>
      <c r="L36" s="635"/>
      <c r="M36" s="635"/>
      <c r="N36" s="635"/>
      <c r="O36" s="635"/>
      <c r="P36" s="636">
        <f>P20</f>
        <v>0.83792</v>
      </c>
    </row>
    <row r="37" spans="1:16" ht="18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37"/>
      <c r="L37" s="638"/>
      <c r="M37" s="638"/>
      <c r="N37" s="638"/>
      <c r="O37" s="638"/>
      <c r="P37" s="639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37"/>
      <c r="L38" s="638"/>
      <c r="M38" s="638"/>
      <c r="N38" s="638"/>
      <c r="O38" s="638"/>
      <c r="P38" s="639"/>
    </row>
    <row r="39" spans="1:16" ht="23.25">
      <c r="A39" s="93"/>
      <c r="B39" s="378" t="s">
        <v>214</v>
      </c>
      <c r="C39" s="640"/>
      <c r="D39" s="3"/>
      <c r="E39" s="3"/>
      <c r="F39" s="3"/>
      <c r="G39" s="3"/>
      <c r="H39" s="3"/>
      <c r="I39" s="3"/>
      <c r="J39" s="3"/>
      <c r="K39" s="641">
        <f>SUM(K35:K38)</f>
        <v>0.02625</v>
      </c>
      <c r="L39" s="642"/>
      <c r="M39" s="642"/>
      <c r="N39" s="642"/>
      <c r="O39" s="642"/>
      <c r="P39" s="643">
        <f>SUM(P35:P38)</f>
        <v>1.127095</v>
      </c>
    </row>
    <row r="40" ht="12.75">
      <c r="K40" s="644"/>
    </row>
    <row r="41" ht="13.5" thickBot="1">
      <c r="K41" s="644"/>
    </row>
    <row r="42" spans="1:17" ht="12.75">
      <c r="A42" s="539"/>
      <c r="B42" s="540"/>
      <c r="C42" s="540"/>
      <c r="D42" s="540"/>
      <c r="E42" s="540"/>
      <c r="F42" s="540"/>
      <c r="G42" s="540"/>
      <c r="H42" s="534"/>
      <c r="I42" s="534"/>
      <c r="J42" s="534"/>
      <c r="K42" s="534"/>
      <c r="L42" s="534"/>
      <c r="M42" s="534"/>
      <c r="N42" s="534"/>
      <c r="O42" s="534"/>
      <c r="P42" s="534"/>
      <c r="Q42" s="535"/>
    </row>
    <row r="43" spans="1:17" ht="23.25">
      <c r="A43" s="541" t="s">
        <v>306</v>
      </c>
      <c r="B43" s="542"/>
      <c r="C43" s="542"/>
      <c r="D43" s="542"/>
      <c r="E43" s="542"/>
      <c r="F43" s="542"/>
      <c r="G43" s="542"/>
      <c r="H43" s="472"/>
      <c r="I43" s="472"/>
      <c r="J43" s="472"/>
      <c r="K43" s="472"/>
      <c r="L43" s="472"/>
      <c r="M43" s="472"/>
      <c r="N43" s="472"/>
      <c r="O43" s="472"/>
      <c r="P43" s="472"/>
      <c r="Q43" s="536"/>
    </row>
    <row r="44" spans="1:17" ht="12.75">
      <c r="A44" s="543"/>
      <c r="B44" s="542"/>
      <c r="C44" s="542"/>
      <c r="D44" s="542"/>
      <c r="E44" s="542"/>
      <c r="F44" s="542"/>
      <c r="G44" s="542"/>
      <c r="H44" s="472"/>
      <c r="I44" s="472"/>
      <c r="J44" s="472"/>
      <c r="K44" s="472"/>
      <c r="L44" s="472"/>
      <c r="M44" s="472"/>
      <c r="N44" s="472"/>
      <c r="O44" s="472"/>
      <c r="P44" s="472"/>
      <c r="Q44" s="536"/>
    </row>
    <row r="45" spans="1:17" ht="18">
      <c r="A45" s="544"/>
      <c r="B45" s="545"/>
      <c r="C45" s="545"/>
      <c r="D45" s="545"/>
      <c r="E45" s="545"/>
      <c r="F45" s="545"/>
      <c r="G45" s="545"/>
      <c r="H45" s="472"/>
      <c r="I45" s="472"/>
      <c r="J45" s="532"/>
      <c r="K45" s="645" t="s">
        <v>318</v>
      </c>
      <c r="L45" s="472"/>
      <c r="M45" s="472"/>
      <c r="N45" s="472"/>
      <c r="O45" s="472"/>
      <c r="P45" s="646" t="s">
        <v>319</v>
      </c>
      <c r="Q45" s="536"/>
    </row>
    <row r="46" spans="1:17" ht="12.75">
      <c r="A46" s="547"/>
      <c r="B46" s="93"/>
      <c r="C46" s="93"/>
      <c r="D46" s="93"/>
      <c r="E46" s="93"/>
      <c r="F46" s="93"/>
      <c r="G46" s="93"/>
      <c r="H46" s="472"/>
      <c r="I46" s="472"/>
      <c r="J46" s="472"/>
      <c r="K46" s="472"/>
      <c r="L46" s="472"/>
      <c r="M46" s="472"/>
      <c r="N46" s="472"/>
      <c r="O46" s="472"/>
      <c r="P46" s="472"/>
      <c r="Q46" s="536"/>
    </row>
    <row r="47" spans="1:17" ht="12.75">
      <c r="A47" s="547"/>
      <c r="B47" s="93"/>
      <c r="C47" s="93"/>
      <c r="D47" s="93"/>
      <c r="E47" s="93"/>
      <c r="F47" s="93"/>
      <c r="G47" s="93"/>
      <c r="H47" s="472"/>
      <c r="I47" s="472"/>
      <c r="J47" s="472"/>
      <c r="K47" s="472"/>
      <c r="L47" s="472"/>
      <c r="M47" s="472"/>
      <c r="N47" s="472"/>
      <c r="O47" s="472"/>
      <c r="P47" s="472"/>
      <c r="Q47" s="536"/>
    </row>
    <row r="48" spans="1:17" ht="23.25">
      <c r="A48" s="541" t="s">
        <v>309</v>
      </c>
      <c r="B48" s="549"/>
      <c r="C48" s="549"/>
      <c r="D48" s="550"/>
      <c r="E48" s="550"/>
      <c r="F48" s="551"/>
      <c r="G48" s="550"/>
      <c r="H48" s="472"/>
      <c r="I48" s="472"/>
      <c r="J48" s="472"/>
      <c r="K48" s="647">
        <f>K39</f>
        <v>0.02625</v>
      </c>
      <c r="L48" s="545" t="s">
        <v>307</v>
      </c>
      <c r="M48" s="472"/>
      <c r="N48" s="472"/>
      <c r="O48" s="472"/>
      <c r="P48" s="647">
        <f>P39</f>
        <v>1.127095</v>
      </c>
      <c r="Q48" s="648" t="s">
        <v>307</v>
      </c>
    </row>
    <row r="49" spans="1:17" ht="23.25">
      <c r="A49" s="649"/>
      <c r="B49" s="555"/>
      <c r="C49" s="555"/>
      <c r="D49" s="542"/>
      <c r="E49" s="542"/>
      <c r="F49" s="556"/>
      <c r="G49" s="542"/>
      <c r="H49" s="472"/>
      <c r="I49" s="472"/>
      <c r="J49" s="472"/>
      <c r="K49" s="642"/>
      <c r="L49" s="604"/>
      <c r="M49" s="472"/>
      <c r="N49" s="472"/>
      <c r="O49" s="472"/>
      <c r="P49" s="642"/>
      <c r="Q49" s="650"/>
    </row>
    <row r="50" spans="1:17" ht="23.25">
      <c r="A50" s="651" t="s">
        <v>308</v>
      </c>
      <c r="B50" s="44"/>
      <c r="C50" s="44"/>
      <c r="D50" s="542"/>
      <c r="E50" s="542"/>
      <c r="F50" s="559"/>
      <c r="G50" s="550"/>
      <c r="H50" s="472"/>
      <c r="I50" s="472"/>
      <c r="J50" s="472"/>
      <c r="K50" s="647">
        <f>'STEPPED UP GENCO'!K44</f>
        <v>-0.136496266</v>
      </c>
      <c r="L50" s="545" t="s">
        <v>307</v>
      </c>
      <c r="M50" s="472"/>
      <c r="N50" s="472"/>
      <c r="O50" s="472"/>
      <c r="P50" s="647">
        <f>'STEPPED UP GENCO'!P44</f>
        <v>-0.001562407999999998</v>
      </c>
      <c r="Q50" s="648" t="s">
        <v>307</v>
      </c>
    </row>
    <row r="51" spans="1:17" ht="6.75" customHeight="1">
      <c r="A51" s="560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536"/>
    </row>
    <row r="52" spans="1:17" ht="6.75" customHeight="1">
      <c r="A52" s="560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536"/>
    </row>
    <row r="53" spans="1:17" ht="6.75" customHeight="1">
      <c r="A53" s="560"/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536"/>
    </row>
    <row r="54" spans="1:17" ht="26.25" customHeight="1">
      <c r="A54" s="560"/>
      <c r="B54" s="472"/>
      <c r="C54" s="472"/>
      <c r="D54" s="472"/>
      <c r="E54" s="472"/>
      <c r="F54" s="472"/>
      <c r="G54" s="472"/>
      <c r="H54" s="549"/>
      <c r="I54" s="549"/>
      <c r="J54" s="652" t="s">
        <v>310</v>
      </c>
      <c r="K54" s="647">
        <f>SUM(K48:K53)</f>
        <v>-0.11024626600000001</v>
      </c>
      <c r="L54" s="653" t="s">
        <v>307</v>
      </c>
      <c r="M54" s="283"/>
      <c r="N54" s="283"/>
      <c r="O54" s="283"/>
      <c r="P54" s="647">
        <f>SUM(P48:P53)</f>
        <v>1.1255325919999999</v>
      </c>
      <c r="Q54" s="653" t="s">
        <v>307</v>
      </c>
    </row>
    <row r="55" spans="1:17" ht="3" customHeight="1" thickBot="1">
      <c r="A55" s="561"/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P23" sqref="P2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4.42187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1" width="8.421875" style="0" customWidth="1"/>
    <col min="12" max="12" width="8.851562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78" t="s">
        <v>218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</row>
    <row r="2" spans="1:17" ht="12.75">
      <c r="A2" s="680" t="s">
        <v>219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830" t="str">
        <f>NDPL!Q1</f>
        <v>MAY-2020</v>
      </c>
      <c r="Q2" s="830"/>
    </row>
    <row r="3" spans="1:17" ht="12.75">
      <c r="A3" s="680" t="s">
        <v>427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</row>
    <row r="4" spans="1:17" ht="13.5" thickBot="1">
      <c r="A4" s="679"/>
      <c r="B4" s="679"/>
      <c r="C4" s="679"/>
      <c r="D4" s="679"/>
      <c r="E4" s="679"/>
      <c r="F4" s="679"/>
      <c r="G4" s="681"/>
      <c r="H4" s="681"/>
      <c r="I4" s="682" t="s">
        <v>374</v>
      </c>
      <c r="J4" s="681"/>
      <c r="K4" s="681"/>
      <c r="L4" s="681"/>
      <c r="M4" s="681"/>
      <c r="N4" s="682" t="s">
        <v>375</v>
      </c>
      <c r="O4" s="681"/>
      <c r="P4" s="681"/>
      <c r="Q4" s="679"/>
    </row>
    <row r="5" spans="1:17" s="751" customFormat="1" ht="46.5" thickBot="1" thickTop="1">
      <c r="A5" s="747" t="s">
        <v>8</v>
      </c>
      <c r="B5" s="749" t="s">
        <v>9</v>
      </c>
      <c r="C5" s="748" t="s">
        <v>1</v>
      </c>
      <c r="D5" s="748" t="s">
        <v>2</v>
      </c>
      <c r="E5" s="748" t="s">
        <v>3</v>
      </c>
      <c r="F5" s="748" t="s">
        <v>10</v>
      </c>
      <c r="G5" s="747" t="str">
        <f>NDPL!G5</f>
        <v>FINAL READING 31/05/2020</v>
      </c>
      <c r="H5" s="748" t="str">
        <f>NDPL!H5</f>
        <v>INTIAL READING 01/05/2020</v>
      </c>
      <c r="I5" s="748" t="s">
        <v>4</v>
      </c>
      <c r="J5" s="748" t="s">
        <v>5</v>
      </c>
      <c r="K5" s="748" t="s">
        <v>6</v>
      </c>
      <c r="L5" s="747" t="str">
        <f>NDPL!G5</f>
        <v>FINAL READING 31/05/2020</v>
      </c>
      <c r="M5" s="748" t="str">
        <f>NDPL!H5</f>
        <v>INTIAL READING 01/05/2020</v>
      </c>
      <c r="N5" s="748" t="s">
        <v>4</v>
      </c>
      <c r="O5" s="748" t="s">
        <v>5</v>
      </c>
      <c r="P5" s="748" t="s">
        <v>6</v>
      </c>
      <c r="Q5" s="750" t="s">
        <v>288</v>
      </c>
    </row>
    <row r="6" spans="1:17" ht="14.25" thickBot="1" thickTop="1">
      <c r="A6" s="679"/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</row>
    <row r="7" spans="1:17" ht="13.5" thickTop="1">
      <c r="A7" s="683" t="s">
        <v>426</v>
      </c>
      <c r="B7" s="684"/>
      <c r="C7" s="685"/>
      <c r="D7" s="685"/>
      <c r="E7" s="685"/>
      <c r="F7" s="685"/>
      <c r="G7" s="686"/>
      <c r="H7" s="687"/>
      <c r="I7" s="687"/>
      <c r="J7" s="687"/>
      <c r="K7" s="688"/>
      <c r="L7" s="689"/>
      <c r="M7" s="685"/>
      <c r="N7" s="687"/>
      <c r="O7" s="687"/>
      <c r="P7" s="690"/>
      <c r="Q7" s="691"/>
    </row>
    <row r="8" spans="1:17" ht="12.75">
      <c r="A8" s="692" t="s">
        <v>200</v>
      </c>
      <c r="B8" s="679"/>
      <c r="C8" s="679"/>
      <c r="D8" s="679"/>
      <c r="E8" s="679"/>
      <c r="F8" s="679"/>
      <c r="G8" s="693"/>
      <c r="H8" s="694"/>
      <c r="I8" s="695"/>
      <c r="J8" s="695"/>
      <c r="K8" s="696"/>
      <c r="L8" s="697"/>
      <c r="M8" s="695"/>
      <c r="N8" s="695"/>
      <c r="O8" s="695"/>
      <c r="P8" s="698"/>
      <c r="Q8" s="469"/>
    </row>
    <row r="9" spans="1:17" ht="12.75">
      <c r="A9" s="699" t="s">
        <v>428</v>
      </c>
      <c r="B9" s="679"/>
      <c r="C9" s="679"/>
      <c r="D9" s="679"/>
      <c r="E9" s="679"/>
      <c r="F9" s="679"/>
      <c r="G9" s="693"/>
      <c r="H9" s="694"/>
      <c r="I9" s="695"/>
      <c r="J9" s="695"/>
      <c r="K9" s="696"/>
      <c r="L9" s="697"/>
      <c r="M9" s="695"/>
      <c r="N9" s="695"/>
      <c r="O9" s="695"/>
      <c r="P9" s="698"/>
      <c r="Q9" s="469"/>
    </row>
    <row r="10" spans="1:17" s="435" customFormat="1" ht="12.75">
      <c r="A10" s="700">
        <v>1</v>
      </c>
      <c r="B10" s="702" t="s">
        <v>451</v>
      </c>
      <c r="C10" s="701">
        <v>4864952</v>
      </c>
      <c r="D10" s="824" t="s">
        <v>12</v>
      </c>
      <c r="E10" s="825" t="s">
        <v>325</v>
      </c>
      <c r="F10" s="701">
        <v>625</v>
      </c>
      <c r="G10" s="818">
        <v>989713</v>
      </c>
      <c r="H10" s="819">
        <v>989719</v>
      </c>
      <c r="I10" s="820">
        <f>G10-H10</f>
        <v>-6</v>
      </c>
      <c r="J10" s="820">
        <f>$F10*I10</f>
        <v>-3750</v>
      </c>
      <c r="K10" s="823">
        <f>J10/1000000</f>
        <v>-0.00375</v>
      </c>
      <c r="L10" s="818">
        <v>999990</v>
      </c>
      <c r="M10" s="819">
        <v>999990</v>
      </c>
      <c r="N10" s="820">
        <f>L10-M10</f>
        <v>0</v>
      </c>
      <c r="O10" s="820">
        <f>$F10*N10</f>
        <v>0</v>
      </c>
      <c r="P10" s="822">
        <f>O10/1000000</f>
        <v>0</v>
      </c>
      <c r="Q10" s="469"/>
    </row>
    <row r="11" spans="1:17" s="435" customFormat="1" ht="12.75">
      <c r="A11" s="700">
        <v>2</v>
      </c>
      <c r="B11" s="702" t="s">
        <v>452</v>
      </c>
      <c r="C11" s="701">
        <v>5129958</v>
      </c>
      <c r="D11" s="824" t="s">
        <v>12</v>
      </c>
      <c r="E11" s="825" t="s">
        <v>325</v>
      </c>
      <c r="F11" s="701">
        <v>625</v>
      </c>
      <c r="G11" s="818">
        <v>990858</v>
      </c>
      <c r="H11" s="819">
        <v>990895</v>
      </c>
      <c r="I11" s="820">
        <f>G11-H11</f>
        <v>-37</v>
      </c>
      <c r="J11" s="820">
        <f>$F11*I11</f>
        <v>-23125</v>
      </c>
      <c r="K11" s="823">
        <f>J11/1000000</f>
        <v>-0.023125</v>
      </c>
      <c r="L11" s="818">
        <v>999844</v>
      </c>
      <c r="M11" s="819">
        <v>999844</v>
      </c>
      <c r="N11" s="820">
        <f>L11-M11</f>
        <v>0</v>
      </c>
      <c r="O11" s="820">
        <f>$F11*N11</f>
        <v>0</v>
      </c>
      <c r="P11" s="822">
        <f>O11/1000000</f>
        <v>0</v>
      </c>
      <c r="Q11" s="469"/>
    </row>
    <row r="12" spans="1:17" ht="12.75">
      <c r="A12" s="692" t="s">
        <v>112</v>
      </c>
      <c r="B12" s="692"/>
      <c r="C12" s="701"/>
      <c r="D12" s="824"/>
      <c r="E12" s="825"/>
      <c r="F12" s="701"/>
      <c r="G12" s="818"/>
      <c r="H12" s="819"/>
      <c r="I12" s="820"/>
      <c r="J12" s="820"/>
      <c r="K12" s="823"/>
      <c r="L12" s="818"/>
      <c r="M12" s="819"/>
      <c r="N12" s="820"/>
      <c r="O12" s="820"/>
      <c r="P12" s="822"/>
      <c r="Q12" s="469"/>
    </row>
    <row r="13" spans="1:17" s="435" customFormat="1" ht="12.75">
      <c r="A13" s="700">
        <v>1</v>
      </c>
      <c r="B13" s="702" t="s">
        <v>451</v>
      </c>
      <c r="C13" s="701">
        <v>5295160</v>
      </c>
      <c r="D13" s="824" t="s">
        <v>12</v>
      </c>
      <c r="E13" s="825" t="s">
        <v>325</v>
      </c>
      <c r="F13" s="701">
        <v>800</v>
      </c>
      <c r="G13" s="818">
        <v>12029</v>
      </c>
      <c r="H13" s="819">
        <v>12037</v>
      </c>
      <c r="I13" s="820">
        <f>G13-H13</f>
        <v>-8</v>
      </c>
      <c r="J13" s="820">
        <f>$F13*I13</f>
        <v>-6400</v>
      </c>
      <c r="K13" s="823">
        <f>J13/1000000</f>
        <v>-0.0064</v>
      </c>
      <c r="L13" s="818">
        <v>5997</v>
      </c>
      <c r="M13" s="819">
        <v>5995</v>
      </c>
      <c r="N13" s="820">
        <f>L13-M13</f>
        <v>2</v>
      </c>
      <c r="O13" s="820">
        <f>$F13*N13</f>
        <v>1600</v>
      </c>
      <c r="P13" s="822">
        <f>O13/1000000</f>
        <v>0.0016</v>
      </c>
      <c r="Q13" s="469"/>
    </row>
    <row r="14" spans="1:17" s="435" customFormat="1" ht="12.75">
      <c r="A14" s="776" t="s">
        <v>467</v>
      </c>
      <c r="B14" s="692"/>
      <c r="C14" s="701"/>
      <c r="D14" s="824"/>
      <c r="E14" s="825"/>
      <c r="F14" s="701"/>
      <c r="G14" s="818"/>
      <c r="H14" s="819"/>
      <c r="I14" s="820"/>
      <c r="J14" s="820"/>
      <c r="K14" s="823"/>
      <c r="L14" s="818"/>
      <c r="M14" s="819"/>
      <c r="N14" s="820"/>
      <c r="O14" s="820"/>
      <c r="P14" s="822"/>
      <c r="Q14" s="469"/>
    </row>
    <row r="15" spans="1:17" s="435" customFormat="1" ht="12.75">
      <c r="A15" s="700">
        <v>1</v>
      </c>
      <c r="B15" s="702" t="s">
        <v>458</v>
      </c>
      <c r="C15" s="814" t="s">
        <v>466</v>
      </c>
      <c r="D15" s="826" t="s">
        <v>464</v>
      </c>
      <c r="E15" s="825" t="s">
        <v>325</v>
      </c>
      <c r="F15" s="701">
        <v>-1</v>
      </c>
      <c r="G15" s="818">
        <v>15230</v>
      </c>
      <c r="H15" s="819">
        <v>15220</v>
      </c>
      <c r="I15" s="820">
        <f>G15-H15</f>
        <v>10</v>
      </c>
      <c r="J15" s="820">
        <f>$F15*I15</f>
        <v>-10</v>
      </c>
      <c r="K15" s="821">
        <f>J15/1000000</f>
        <v>-1E-05</v>
      </c>
      <c r="L15" s="818">
        <v>19670</v>
      </c>
      <c r="M15" s="819">
        <v>15630</v>
      </c>
      <c r="N15" s="820">
        <f>L15-M15</f>
        <v>4040</v>
      </c>
      <c r="O15" s="820">
        <f>$F15*N15</f>
        <v>-4040</v>
      </c>
      <c r="P15" s="822">
        <f>O15/1000000</f>
        <v>-0.00404</v>
      </c>
      <c r="Q15" s="816"/>
    </row>
    <row r="16" spans="1:17" s="435" customFormat="1" ht="12.75">
      <c r="A16" s="700">
        <v>2</v>
      </c>
      <c r="B16" s="702" t="s">
        <v>459</v>
      </c>
      <c r="C16" s="814" t="s">
        <v>463</v>
      </c>
      <c r="D16" s="826" t="s">
        <v>464</v>
      </c>
      <c r="E16" s="825" t="s">
        <v>325</v>
      </c>
      <c r="F16" s="701">
        <v>-1</v>
      </c>
      <c r="G16" s="818">
        <v>5510</v>
      </c>
      <c r="H16" s="819">
        <v>5080</v>
      </c>
      <c r="I16" s="820">
        <f>G16-H16</f>
        <v>430</v>
      </c>
      <c r="J16" s="820">
        <f>$F16*I16</f>
        <v>-430</v>
      </c>
      <c r="K16" s="821">
        <f>J16/1000000</f>
        <v>-0.00043</v>
      </c>
      <c r="L16" s="818">
        <v>64710</v>
      </c>
      <c r="M16" s="819">
        <v>57440</v>
      </c>
      <c r="N16" s="820">
        <f>L16-M16</f>
        <v>7270</v>
      </c>
      <c r="O16" s="820">
        <f>$F16*N16</f>
        <v>-7270</v>
      </c>
      <c r="P16" s="822">
        <f>O16/1000000</f>
        <v>-0.00727</v>
      </c>
      <c r="Q16" s="816"/>
    </row>
    <row r="17" spans="1:17" s="435" customFormat="1" ht="12.75">
      <c r="A17" s="700">
        <v>3</v>
      </c>
      <c r="B17" s="702" t="s">
        <v>460</v>
      </c>
      <c r="C17" s="814" t="s">
        <v>465</v>
      </c>
      <c r="D17" s="826" t="s">
        <v>464</v>
      </c>
      <c r="E17" s="825" t="s">
        <v>325</v>
      </c>
      <c r="F17" s="701">
        <v>-1</v>
      </c>
      <c r="G17" s="818">
        <v>30100</v>
      </c>
      <c r="H17" s="819">
        <v>24500</v>
      </c>
      <c r="I17" s="820">
        <f>G17-H17</f>
        <v>5600</v>
      </c>
      <c r="J17" s="820">
        <f>$F17*I17</f>
        <v>-5600</v>
      </c>
      <c r="K17" s="821">
        <f>J17/1000000</f>
        <v>-0.0056</v>
      </c>
      <c r="L17" s="818">
        <v>245600</v>
      </c>
      <c r="M17" s="819">
        <v>198800</v>
      </c>
      <c r="N17" s="820">
        <f>L17-M17</f>
        <v>46800</v>
      </c>
      <c r="O17" s="820">
        <f>$F17*N17</f>
        <v>-46800</v>
      </c>
      <c r="P17" s="822">
        <f>O17/1000000</f>
        <v>-0.0468</v>
      </c>
      <c r="Q17" s="816"/>
    </row>
    <row r="18" spans="1:17" s="435" customFormat="1" ht="12.75">
      <c r="A18" s="700"/>
      <c r="B18" s="702"/>
      <c r="C18" s="701"/>
      <c r="D18" s="744"/>
      <c r="E18" s="745"/>
      <c r="F18" s="701"/>
      <c r="G18" s="700"/>
      <c r="H18" s="54"/>
      <c r="I18" s="695"/>
      <c r="J18" s="695"/>
      <c r="K18" s="746"/>
      <c r="L18" s="700"/>
      <c r="M18" s="54"/>
      <c r="N18" s="695"/>
      <c r="O18" s="695"/>
      <c r="P18" s="698"/>
      <c r="Q18" s="469"/>
    </row>
    <row r="19" spans="1:18" s="17" customFormat="1" ht="13.5" thickBot="1">
      <c r="A19" s="703"/>
      <c r="B19" s="704" t="s">
        <v>212</v>
      </c>
      <c r="C19" s="705"/>
      <c r="D19" s="706"/>
      <c r="E19" s="705"/>
      <c r="F19" s="707"/>
      <c r="G19" s="708"/>
      <c r="H19" s="709"/>
      <c r="I19" s="709"/>
      <c r="J19" s="709"/>
      <c r="K19" s="710">
        <f>SUM(K10:K18)</f>
        <v>-0.039315</v>
      </c>
      <c r="L19" s="708"/>
      <c r="M19" s="709"/>
      <c r="N19" s="709"/>
      <c r="O19" s="709"/>
      <c r="P19" s="710">
        <f>SUM(P10:P18)</f>
        <v>-0.056510000000000005</v>
      </c>
      <c r="Q19" s="711"/>
      <c r="R19"/>
    </row>
    <row r="21" spans="1:16" ht="12.75">
      <c r="A21" s="106" t="s">
        <v>308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>
        <f>'STEPPED UP GENCO'!K45</f>
        <v>-0.0362225548</v>
      </c>
      <c r="P21" s="106">
        <f>'STEPPED UP GENCO'!P45</f>
        <v>-0.0004146223999999994</v>
      </c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6" ht="12.75">
      <c r="A23" s="106" t="s">
        <v>457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771">
        <f>SUM(K19:K21)</f>
        <v>-0.0755375548</v>
      </c>
      <c r="P23" s="771">
        <f>SUM(P19:P21)</f>
        <v>-0.056924622400000006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7" zoomScaleNormal="85" zoomScaleSheetLayoutView="67" zoomScalePageLayoutView="0" workbookViewId="0" topLeftCell="A2">
      <selection activeCell="F15" sqref="F15"/>
    </sheetView>
  </sheetViews>
  <sheetFormatPr defaultColWidth="9.140625" defaultRowHeight="12.75"/>
  <cols>
    <col min="1" max="1" width="5.140625" style="435" customWidth="1"/>
    <col min="2" max="2" width="36.8515625" style="435" customWidth="1"/>
    <col min="3" max="3" width="14.8515625" style="435" bestFit="1" customWidth="1"/>
    <col min="4" max="4" width="9.8515625" style="435" customWidth="1"/>
    <col min="5" max="5" width="16.8515625" style="435" customWidth="1"/>
    <col min="6" max="6" width="11.421875" style="435" customWidth="1"/>
    <col min="7" max="7" width="13.421875" style="435" customWidth="1"/>
    <col min="8" max="8" width="13.8515625" style="435" customWidth="1"/>
    <col min="9" max="9" width="11.00390625" style="435" customWidth="1"/>
    <col min="10" max="10" width="11.28125" style="435" customWidth="1"/>
    <col min="11" max="11" width="15.28125" style="435" customWidth="1"/>
    <col min="12" max="12" width="14.00390625" style="435" customWidth="1"/>
    <col min="13" max="13" width="13.00390625" style="435" customWidth="1"/>
    <col min="14" max="14" width="11.140625" style="435" customWidth="1"/>
    <col min="15" max="15" width="13.00390625" style="435" customWidth="1"/>
    <col min="16" max="16" width="14.7109375" style="435" customWidth="1"/>
    <col min="17" max="17" width="20.00390625" style="435" customWidth="1"/>
    <col min="18" max="16384" width="9.140625" style="435" customWidth="1"/>
  </cols>
  <sheetData>
    <row r="1" ht="26.25">
      <c r="A1" s="1" t="s">
        <v>218</v>
      </c>
    </row>
    <row r="2" spans="1:17" ht="16.5" customHeight="1">
      <c r="A2" s="292" t="s">
        <v>219</v>
      </c>
      <c r="P2" s="654" t="str">
        <f>NDPL!Q1</f>
        <v>MAY-2020</v>
      </c>
      <c r="Q2" s="655"/>
    </row>
    <row r="3" spans="1:8" ht="23.25">
      <c r="A3" s="178" t="s">
        <v>266</v>
      </c>
      <c r="H3" s="515"/>
    </row>
    <row r="4" spans="1:16" ht="24" thickBot="1">
      <c r="A4" s="3"/>
      <c r="G4" s="472"/>
      <c r="H4" s="472"/>
      <c r="I4" s="45" t="s">
        <v>374</v>
      </c>
      <c r="J4" s="472"/>
      <c r="K4" s="472"/>
      <c r="L4" s="472"/>
      <c r="M4" s="472"/>
      <c r="N4" s="45" t="s">
        <v>375</v>
      </c>
      <c r="O4" s="472"/>
      <c r="P4" s="472"/>
    </row>
    <row r="5" spans="1:17" ht="43.5" customHeight="1" thickBot="1" thickTop="1">
      <c r="A5" s="516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31/05/2020</v>
      </c>
      <c r="H5" s="495" t="str">
        <f>NDPL!H5</f>
        <v>INTIAL READING 01/05/2020</v>
      </c>
      <c r="I5" s="495" t="s">
        <v>4</v>
      </c>
      <c r="J5" s="495" t="s">
        <v>5</v>
      </c>
      <c r="K5" s="517" t="s">
        <v>6</v>
      </c>
      <c r="L5" s="493" t="str">
        <f>NDPL!G5</f>
        <v>FINAL READING 31/05/2020</v>
      </c>
      <c r="M5" s="495" t="str">
        <f>NDPL!H5</f>
        <v>INTIAL READING 01/05/2020</v>
      </c>
      <c r="N5" s="495" t="s">
        <v>4</v>
      </c>
      <c r="O5" s="495" t="s">
        <v>5</v>
      </c>
      <c r="P5" s="517" t="s">
        <v>6</v>
      </c>
      <c r="Q5" s="517" t="s">
        <v>288</v>
      </c>
    </row>
    <row r="6" ht="14.25" thickBot="1" thickTop="1"/>
    <row r="7" spans="1:17" ht="19.5" customHeight="1" thickTop="1">
      <c r="A7" s="276"/>
      <c r="B7" s="277" t="s">
        <v>233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47"/>
      <c r="N7" s="447"/>
      <c r="O7" s="447"/>
      <c r="P7" s="574"/>
      <c r="Q7" s="523"/>
    </row>
    <row r="8" spans="1:17" ht="19.5" customHeight="1">
      <c r="A8" s="257"/>
      <c r="B8" s="280" t="s">
        <v>234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72"/>
      <c r="N8" s="472"/>
      <c r="O8" s="472"/>
      <c r="P8" s="656"/>
      <c r="Q8" s="439"/>
    </row>
    <row r="9" spans="1:17" ht="19.5" customHeight="1">
      <c r="A9" s="257">
        <v>1</v>
      </c>
      <c r="B9" s="283" t="s">
        <v>235</v>
      </c>
      <c r="C9" s="281">
        <v>4864817</v>
      </c>
      <c r="D9" s="267" t="s">
        <v>12</v>
      </c>
      <c r="E9" s="93" t="s">
        <v>325</v>
      </c>
      <c r="F9" s="282">
        <v>100</v>
      </c>
      <c r="G9" s="325">
        <v>950325</v>
      </c>
      <c r="H9" s="326">
        <v>951743</v>
      </c>
      <c r="I9" s="434">
        <f>G9-H9</f>
        <v>-1418</v>
      </c>
      <c r="J9" s="434">
        <f>$F9*I9</f>
        <v>-141800</v>
      </c>
      <c r="K9" s="481">
        <f>J9/1000000</f>
        <v>-0.1418</v>
      </c>
      <c r="L9" s="326">
        <v>2032</v>
      </c>
      <c r="M9" s="326">
        <v>2031</v>
      </c>
      <c r="N9" s="434">
        <f>L9-M9</f>
        <v>1</v>
      </c>
      <c r="O9" s="434">
        <f>$F9*N9</f>
        <v>100</v>
      </c>
      <c r="P9" s="481">
        <f>O9/1000000</f>
        <v>0.0001</v>
      </c>
      <c r="Q9" s="451"/>
    </row>
    <row r="10" spans="1:17" ht="19.5" customHeight="1">
      <c r="A10" s="257">
        <v>2</v>
      </c>
      <c r="B10" s="283" t="s">
        <v>236</v>
      </c>
      <c r="C10" s="281">
        <v>4864794</v>
      </c>
      <c r="D10" s="267" t="s">
        <v>12</v>
      </c>
      <c r="E10" s="93" t="s">
        <v>325</v>
      </c>
      <c r="F10" s="282">
        <v>100</v>
      </c>
      <c r="G10" s="325">
        <v>57055</v>
      </c>
      <c r="H10" s="326">
        <v>57316</v>
      </c>
      <c r="I10" s="434">
        <f>G10-H10</f>
        <v>-261</v>
      </c>
      <c r="J10" s="434">
        <f>$F10*I10</f>
        <v>-26100</v>
      </c>
      <c r="K10" s="481">
        <f>J10/1000000</f>
        <v>-0.0261</v>
      </c>
      <c r="L10" s="326">
        <v>6224</v>
      </c>
      <c r="M10" s="326">
        <v>6265</v>
      </c>
      <c r="N10" s="434">
        <f>L10-M10</f>
        <v>-41</v>
      </c>
      <c r="O10" s="434">
        <f>$F10*N10</f>
        <v>-4100</v>
      </c>
      <c r="P10" s="481">
        <f>O10/1000000</f>
        <v>-0.0041</v>
      </c>
      <c r="Q10" s="439"/>
    </row>
    <row r="11" spans="1:17" ht="19.5" customHeight="1">
      <c r="A11" s="257">
        <v>3</v>
      </c>
      <c r="B11" s="283" t="s">
        <v>237</v>
      </c>
      <c r="C11" s="281">
        <v>4864896</v>
      </c>
      <c r="D11" s="267" t="s">
        <v>12</v>
      </c>
      <c r="E11" s="93" t="s">
        <v>325</v>
      </c>
      <c r="F11" s="282">
        <v>500</v>
      </c>
      <c r="G11" s="325">
        <v>16466</v>
      </c>
      <c r="H11" s="326">
        <v>15491</v>
      </c>
      <c r="I11" s="434">
        <f>G11-H11</f>
        <v>975</v>
      </c>
      <c r="J11" s="434">
        <f>$F11*I11</f>
        <v>487500</v>
      </c>
      <c r="K11" s="481">
        <f>J11/1000000</f>
        <v>0.4875</v>
      </c>
      <c r="L11" s="326">
        <v>3870</v>
      </c>
      <c r="M11" s="326">
        <v>3871</v>
      </c>
      <c r="N11" s="434">
        <f>L11-M11</f>
        <v>-1</v>
      </c>
      <c r="O11" s="434">
        <f>$F11*N11</f>
        <v>-500</v>
      </c>
      <c r="P11" s="481">
        <f>O11/1000000</f>
        <v>-0.0005</v>
      </c>
      <c r="Q11" s="439"/>
    </row>
    <row r="12" spans="1:17" ht="19.5" customHeight="1">
      <c r="A12" s="257">
        <v>4</v>
      </c>
      <c r="B12" s="283" t="s">
        <v>238</v>
      </c>
      <c r="C12" s="281">
        <v>4864863</v>
      </c>
      <c r="D12" s="267" t="s">
        <v>12</v>
      </c>
      <c r="E12" s="93" t="s">
        <v>325</v>
      </c>
      <c r="F12" s="668">
        <v>937.5</v>
      </c>
      <c r="G12" s="325">
        <v>998840</v>
      </c>
      <c r="H12" s="326">
        <v>998529</v>
      </c>
      <c r="I12" s="434">
        <f>G12-H12</f>
        <v>311</v>
      </c>
      <c r="J12" s="434">
        <f>$F12*I12</f>
        <v>291562.5</v>
      </c>
      <c r="K12" s="481">
        <f>J12/1000000</f>
        <v>0.2915625</v>
      </c>
      <c r="L12" s="326">
        <v>104</v>
      </c>
      <c r="M12" s="326">
        <v>87</v>
      </c>
      <c r="N12" s="434">
        <f>L12-M12</f>
        <v>17</v>
      </c>
      <c r="O12" s="434">
        <f>$F12*N12</f>
        <v>15937.5</v>
      </c>
      <c r="P12" s="481">
        <f>O12/1000000</f>
        <v>0.0159375</v>
      </c>
      <c r="Q12" s="669"/>
    </row>
    <row r="13" spans="1:17" ht="19.5" customHeight="1">
      <c r="A13" s="257"/>
      <c r="B13" s="280" t="s">
        <v>239</v>
      </c>
      <c r="C13" s="281"/>
      <c r="D13" s="267"/>
      <c r="E13" s="81"/>
      <c r="F13" s="282"/>
      <c r="G13" s="325"/>
      <c r="H13" s="326"/>
      <c r="I13" s="273"/>
      <c r="J13" s="273"/>
      <c r="K13" s="288"/>
      <c r="L13" s="326"/>
      <c r="M13" s="326"/>
      <c r="N13" s="273"/>
      <c r="O13" s="273"/>
      <c r="P13" s="484"/>
      <c r="Q13" s="439"/>
    </row>
    <row r="14" spans="1:17" ht="19.5" customHeight="1">
      <c r="A14" s="257"/>
      <c r="B14" s="280"/>
      <c r="C14" s="281"/>
      <c r="D14" s="267"/>
      <c r="E14" s="81"/>
      <c r="F14" s="282"/>
      <c r="G14" s="325"/>
      <c r="H14" s="326"/>
      <c r="I14" s="273"/>
      <c r="J14" s="273"/>
      <c r="K14" s="288"/>
      <c r="L14" s="326"/>
      <c r="M14" s="326"/>
      <c r="N14" s="273"/>
      <c r="O14" s="273"/>
      <c r="P14" s="484"/>
      <c r="Q14" s="439"/>
    </row>
    <row r="15" spans="1:17" ht="19.5" customHeight="1">
      <c r="A15" s="257">
        <v>5</v>
      </c>
      <c r="B15" s="283" t="s">
        <v>240</v>
      </c>
      <c r="C15" s="281">
        <v>5128406</v>
      </c>
      <c r="D15" s="267" t="s">
        <v>12</v>
      </c>
      <c r="E15" s="93" t="s">
        <v>325</v>
      </c>
      <c r="F15" s="282">
        <v>-1000</v>
      </c>
      <c r="G15" s="325">
        <v>994020</v>
      </c>
      <c r="H15" s="326">
        <v>994096</v>
      </c>
      <c r="I15" s="434">
        <f>G15-H15</f>
        <v>-76</v>
      </c>
      <c r="J15" s="434">
        <f>$F15*I15</f>
        <v>76000</v>
      </c>
      <c r="K15" s="481">
        <f>J15/1000000</f>
        <v>0.076</v>
      </c>
      <c r="L15" s="326">
        <v>999811</v>
      </c>
      <c r="M15" s="326">
        <v>999825</v>
      </c>
      <c r="N15" s="434">
        <f>L15-M15</f>
        <v>-14</v>
      </c>
      <c r="O15" s="434">
        <f>$F15*N15</f>
        <v>14000</v>
      </c>
      <c r="P15" s="481">
        <f>O15/1000000</f>
        <v>0.014</v>
      </c>
      <c r="Q15" s="439"/>
    </row>
    <row r="16" spans="1:17" ht="19.5" customHeight="1">
      <c r="A16" s="257">
        <v>6</v>
      </c>
      <c r="B16" s="283" t="s">
        <v>241</v>
      </c>
      <c r="C16" s="281">
        <v>4864851</v>
      </c>
      <c r="D16" s="267" t="s">
        <v>12</v>
      </c>
      <c r="E16" s="93" t="s">
        <v>325</v>
      </c>
      <c r="F16" s="282">
        <v>-500</v>
      </c>
      <c r="G16" s="325">
        <v>992599</v>
      </c>
      <c r="H16" s="326">
        <v>993150</v>
      </c>
      <c r="I16" s="434">
        <f>G16-H16</f>
        <v>-551</v>
      </c>
      <c r="J16" s="434">
        <f>$F16*I16</f>
        <v>275500</v>
      </c>
      <c r="K16" s="481">
        <f>J16/1000000</f>
        <v>0.2755</v>
      </c>
      <c r="L16" s="326">
        <v>999843</v>
      </c>
      <c r="M16" s="326">
        <v>999850</v>
      </c>
      <c r="N16" s="434">
        <f>L16-M16</f>
        <v>-7</v>
      </c>
      <c r="O16" s="434">
        <f>$F16*N16</f>
        <v>3500</v>
      </c>
      <c r="P16" s="481">
        <f>O16/1000000</f>
        <v>0.0035</v>
      </c>
      <c r="Q16" s="439"/>
    </row>
    <row r="17" spans="1:17" ht="19.5" customHeight="1">
      <c r="A17" s="257">
        <v>7</v>
      </c>
      <c r="B17" s="283" t="s">
        <v>256</v>
      </c>
      <c r="C17" s="281">
        <v>4902559</v>
      </c>
      <c r="D17" s="267" t="s">
        <v>12</v>
      </c>
      <c r="E17" s="93" t="s">
        <v>325</v>
      </c>
      <c r="F17" s="282">
        <v>300</v>
      </c>
      <c r="G17" s="325">
        <v>230</v>
      </c>
      <c r="H17" s="326">
        <v>233</v>
      </c>
      <c r="I17" s="434">
        <f>G17-H17</f>
        <v>-3</v>
      </c>
      <c r="J17" s="434">
        <f>$F17*I17</f>
        <v>-900</v>
      </c>
      <c r="K17" s="481">
        <f>J17/1000000</f>
        <v>-0.0009</v>
      </c>
      <c r="L17" s="326">
        <v>17</v>
      </c>
      <c r="M17" s="326">
        <v>19</v>
      </c>
      <c r="N17" s="434">
        <f>L17-M17</f>
        <v>-2</v>
      </c>
      <c r="O17" s="434">
        <f>$F17*N17</f>
        <v>-600</v>
      </c>
      <c r="P17" s="481">
        <f>O17/1000000</f>
        <v>-0.0006</v>
      </c>
      <c r="Q17" s="439"/>
    </row>
    <row r="18" spans="1:17" ht="19.5" customHeight="1">
      <c r="A18" s="257"/>
      <c r="B18" s="280"/>
      <c r="C18" s="281"/>
      <c r="D18" s="267"/>
      <c r="E18" s="93"/>
      <c r="F18" s="282"/>
      <c r="G18" s="325"/>
      <c r="H18" s="326"/>
      <c r="I18" s="43"/>
      <c r="J18" s="43"/>
      <c r="K18" s="95"/>
      <c r="L18" s="326"/>
      <c r="M18" s="326"/>
      <c r="N18" s="473"/>
      <c r="O18" s="473"/>
      <c r="P18" s="474"/>
      <c r="Q18" s="439"/>
    </row>
    <row r="19" spans="1:17" ht="19.5" customHeight="1">
      <c r="A19" s="257"/>
      <c r="B19" s="283"/>
      <c r="C19" s="281"/>
      <c r="D19" s="267"/>
      <c r="E19" s="93"/>
      <c r="F19" s="282"/>
      <c r="G19" s="325"/>
      <c r="H19" s="326"/>
      <c r="I19" s="43"/>
      <c r="J19" s="43"/>
      <c r="K19" s="95"/>
      <c r="L19" s="326"/>
      <c r="M19" s="326"/>
      <c r="N19" s="473"/>
      <c r="O19" s="473"/>
      <c r="P19" s="474"/>
      <c r="Q19" s="439"/>
    </row>
    <row r="20" spans="1:17" ht="19.5" customHeight="1">
      <c r="A20" s="257"/>
      <c r="B20" s="280" t="s">
        <v>242</v>
      </c>
      <c r="C20" s="281"/>
      <c r="D20" s="267"/>
      <c r="E20" s="93"/>
      <c r="F20" s="284"/>
      <c r="G20" s="325"/>
      <c r="H20" s="326"/>
      <c r="I20" s="40"/>
      <c r="J20" s="44"/>
      <c r="K20" s="290">
        <f>SUM(K9:K19)</f>
        <v>0.9617625</v>
      </c>
      <c r="L20" s="326"/>
      <c r="M20" s="326"/>
      <c r="N20" s="273"/>
      <c r="O20" s="273"/>
      <c r="P20" s="290">
        <f>SUM(P9:P19)</f>
        <v>0.0283375</v>
      </c>
      <c r="Q20" s="439"/>
    </row>
    <row r="21" spans="1:17" ht="19.5" customHeight="1">
      <c r="A21" s="257"/>
      <c r="B21" s="280" t="s">
        <v>243</v>
      </c>
      <c r="C21" s="281"/>
      <c r="D21" s="267"/>
      <c r="E21" s="93"/>
      <c r="F21" s="284"/>
      <c r="G21" s="325"/>
      <c r="H21" s="326"/>
      <c r="I21" s="40"/>
      <c r="J21" s="40"/>
      <c r="K21" s="95"/>
      <c r="L21" s="326"/>
      <c r="M21" s="326"/>
      <c r="N21" s="473"/>
      <c r="O21" s="473"/>
      <c r="P21" s="474"/>
      <c r="Q21" s="439"/>
    </row>
    <row r="22" spans="1:17" ht="19.5" customHeight="1">
      <c r="A22" s="257"/>
      <c r="B22" s="280" t="s">
        <v>244</v>
      </c>
      <c r="C22" s="281"/>
      <c r="D22" s="267"/>
      <c r="E22" s="93"/>
      <c r="F22" s="284"/>
      <c r="G22" s="325"/>
      <c r="H22" s="326"/>
      <c r="I22" s="40"/>
      <c r="J22" s="40"/>
      <c r="K22" s="95"/>
      <c r="L22" s="326"/>
      <c r="M22" s="326"/>
      <c r="N22" s="473"/>
      <c r="O22" s="473"/>
      <c r="P22" s="474"/>
      <c r="Q22" s="439"/>
    </row>
    <row r="23" spans="1:17" ht="19.5" customHeight="1">
      <c r="A23" s="257">
        <v>8</v>
      </c>
      <c r="B23" s="283" t="s">
        <v>245</v>
      </c>
      <c r="C23" s="281">
        <v>4864796</v>
      </c>
      <c r="D23" s="267" t="s">
        <v>12</v>
      </c>
      <c r="E23" s="93" t="s">
        <v>325</v>
      </c>
      <c r="F23" s="282">
        <v>200</v>
      </c>
      <c r="G23" s="325">
        <v>970683</v>
      </c>
      <c r="H23" s="326">
        <v>971289</v>
      </c>
      <c r="I23" s="434">
        <f>G23-H23</f>
        <v>-606</v>
      </c>
      <c r="J23" s="434">
        <f>$F23*I23</f>
        <v>-121200</v>
      </c>
      <c r="K23" s="481">
        <f>J23/1000000</f>
        <v>-0.1212</v>
      </c>
      <c r="L23" s="326">
        <v>999777</v>
      </c>
      <c r="M23" s="326">
        <v>999779</v>
      </c>
      <c r="N23" s="434">
        <f>L23-M23</f>
        <v>-2</v>
      </c>
      <c r="O23" s="434">
        <f>$F23*N23</f>
        <v>-400</v>
      </c>
      <c r="P23" s="481">
        <f>O23/1000000</f>
        <v>-0.0004</v>
      </c>
      <c r="Q23" s="451"/>
    </row>
    <row r="24" spans="1:17" ht="21" customHeight="1">
      <c r="A24" s="257">
        <v>9</v>
      </c>
      <c r="B24" s="283" t="s">
        <v>246</v>
      </c>
      <c r="C24" s="281">
        <v>5128407</v>
      </c>
      <c r="D24" s="267" t="s">
        <v>12</v>
      </c>
      <c r="E24" s="93" t="s">
        <v>325</v>
      </c>
      <c r="F24" s="282">
        <v>937.5</v>
      </c>
      <c r="G24" s="325">
        <v>987873</v>
      </c>
      <c r="H24" s="326">
        <v>988106</v>
      </c>
      <c r="I24" s="434">
        <f>G24-H24</f>
        <v>-233</v>
      </c>
      <c r="J24" s="434">
        <f>$F24*I24</f>
        <v>-218437.5</v>
      </c>
      <c r="K24" s="481">
        <f>J24/1000000</f>
        <v>-0.2184375</v>
      </c>
      <c r="L24" s="326">
        <v>999919</v>
      </c>
      <c r="M24" s="326">
        <v>999928</v>
      </c>
      <c r="N24" s="434">
        <f>L24-M24</f>
        <v>-9</v>
      </c>
      <c r="O24" s="434">
        <f>$F24*N24</f>
        <v>-8437.5</v>
      </c>
      <c r="P24" s="481">
        <f>O24/1000000</f>
        <v>-0.0084375</v>
      </c>
      <c r="Q24" s="445"/>
    </row>
    <row r="25" spans="1:17" ht="19.5" customHeight="1">
      <c r="A25" s="257"/>
      <c r="B25" s="280" t="s">
        <v>247</v>
      </c>
      <c r="C25" s="283"/>
      <c r="D25" s="267"/>
      <c r="E25" s="93"/>
      <c r="F25" s="284"/>
      <c r="G25" s="325"/>
      <c r="H25" s="326"/>
      <c r="I25" s="40"/>
      <c r="J25" s="44"/>
      <c r="K25" s="290">
        <f>SUM(K23:K24)</f>
        <v>-0.33963750000000004</v>
      </c>
      <c r="L25" s="326"/>
      <c r="M25" s="326"/>
      <c r="N25" s="273"/>
      <c r="O25" s="273"/>
      <c r="P25" s="290">
        <f>SUM(P23:P24)</f>
        <v>-0.0088375</v>
      </c>
      <c r="Q25" s="439"/>
    </row>
    <row r="26" spans="1:17" ht="19.5" customHeight="1">
      <c r="A26" s="257"/>
      <c r="B26" s="280" t="s">
        <v>248</v>
      </c>
      <c r="C26" s="281"/>
      <c r="D26" s="267"/>
      <c r="E26" s="81"/>
      <c r="F26" s="282"/>
      <c r="G26" s="325"/>
      <c r="H26" s="326"/>
      <c r="I26" s="43"/>
      <c r="J26" s="39"/>
      <c r="K26" s="95"/>
      <c r="L26" s="326"/>
      <c r="M26" s="326"/>
      <c r="N26" s="473"/>
      <c r="O26" s="473"/>
      <c r="P26" s="474"/>
      <c r="Q26" s="439"/>
    </row>
    <row r="27" spans="1:17" ht="19.5" customHeight="1">
      <c r="A27" s="257"/>
      <c r="B27" s="280" t="s">
        <v>244</v>
      </c>
      <c r="C27" s="281"/>
      <c r="D27" s="267"/>
      <c r="E27" s="81"/>
      <c r="F27" s="282"/>
      <c r="G27" s="325"/>
      <c r="H27" s="326"/>
      <c r="I27" s="43"/>
      <c r="J27" s="39"/>
      <c r="K27" s="95"/>
      <c r="L27" s="326"/>
      <c r="M27" s="326"/>
      <c r="N27" s="473"/>
      <c r="O27" s="473"/>
      <c r="P27" s="474"/>
      <c r="Q27" s="439"/>
    </row>
    <row r="28" spans="1:17" ht="19.5" customHeight="1">
      <c r="A28" s="257">
        <v>10</v>
      </c>
      <c r="B28" s="283" t="s">
        <v>249</v>
      </c>
      <c r="C28" s="281">
        <v>4864866</v>
      </c>
      <c r="D28" s="267" t="s">
        <v>12</v>
      </c>
      <c r="E28" s="93" t="s">
        <v>325</v>
      </c>
      <c r="F28" s="482">
        <v>1250</v>
      </c>
      <c r="G28" s="325">
        <v>1843</v>
      </c>
      <c r="H28" s="326">
        <v>1794</v>
      </c>
      <c r="I28" s="434">
        <f aca="true" t="shared" si="0" ref="I28:I36">G28-H28</f>
        <v>49</v>
      </c>
      <c r="J28" s="434">
        <f aca="true" t="shared" si="1" ref="J28:J36">$F28*I28</f>
        <v>61250</v>
      </c>
      <c r="K28" s="481">
        <f aca="true" t="shared" si="2" ref="K28:K36">J28/1000000</f>
        <v>0.06125</v>
      </c>
      <c r="L28" s="326">
        <v>999935</v>
      </c>
      <c r="M28" s="326">
        <v>999935</v>
      </c>
      <c r="N28" s="434">
        <f aca="true" t="shared" si="3" ref="N28:N36">L28-M28</f>
        <v>0</v>
      </c>
      <c r="O28" s="434">
        <f aca="true" t="shared" si="4" ref="O28:O36">$F28*N28</f>
        <v>0</v>
      </c>
      <c r="P28" s="481">
        <f aca="true" t="shared" si="5" ref="P28:P36">O28/1000000</f>
        <v>0</v>
      </c>
      <c r="Q28" s="439"/>
    </row>
    <row r="29" spans="1:17" ht="19.5" customHeight="1">
      <c r="A29" s="257">
        <v>11</v>
      </c>
      <c r="B29" s="283" t="s">
        <v>250</v>
      </c>
      <c r="C29" s="281">
        <v>5295125</v>
      </c>
      <c r="D29" s="267" t="s">
        <v>12</v>
      </c>
      <c r="E29" s="93" t="s">
        <v>325</v>
      </c>
      <c r="F29" s="482">
        <v>100</v>
      </c>
      <c r="G29" s="325">
        <v>376354</v>
      </c>
      <c r="H29" s="326">
        <v>375952</v>
      </c>
      <c r="I29" s="434">
        <f t="shared" si="0"/>
        <v>402</v>
      </c>
      <c r="J29" s="434">
        <f t="shared" si="1"/>
        <v>40200</v>
      </c>
      <c r="K29" s="481">
        <f t="shared" si="2"/>
        <v>0.0402</v>
      </c>
      <c r="L29" s="326">
        <v>179853</v>
      </c>
      <c r="M29" s="326">
        <v>179850</v>
      </c>
      <c r="N29" s="434">
        <f t="shared" si="3"/>
        <v>3</v>
      </c>
      <c r="O29" s="434">
        <f t="shared" si="4"/>
        <v>300</v>
      </c>
      <c r="P29" s="481">
        <f t="shared" si="5"/>
        <v>0.0003</v>
      </c>
      <c r="Q29" s="439"/>
    </row>
    <row r="30" spans="1:17" ht="19.5" customHeight="1">
      <c r="A30" s="257">
        <v>12</v>
      </c>
      <c r="B30" s="283" t="s">
        <v>251</v>
      </c>
      <c r="C30" s="281">
        <v>5295126</v>
      </c>
      <c r="D30" s="267" t="s">
        <v>12</v>
      </c>
      <c r="E30" s="93" t="s">
        <v>325</v>
      </c>
      <c r="F30" s="482">
        <v>62.5</v>
      </c>
      <c r="G30" s="325">
        <v>334742</v>
      </c>
      <c r="H30" s="326">
        <v>334353</v>
      </c>
      <c r="I30" s="434">
        <f t="shared" si="0"/>
        <v>389</v>
      </c>
      <c r="J30" s="434">
        <f t="shared" si="1"/>
        <v>24312.5</v>
      </c>
      <c r="K30" s="481">
        <f t="shared" si="2"/>
        <v>0.0243125</v>
      </c>
      <c r="L30" s="326">
        <v>104248</v>
      </c>
      <c r="M30" s="326">
        <v>104243</v>
      </c>
      <c r="N30" s="434">
        <f t="shared" si="3"/>
        <v>5</v>
      </c>
      <c r="O30" s="434">
        <f t="shared" si="4"/>
        <v>312.5</v>
      </c>
      <c r="P30" s="481">
        <f t="shared" si="5"/>
        <v>0.0003125</v>
      </c>
      <c r="Q30" s="439"/>
    </row>
    <row r="31" spans="1:17" ht="19.5" customHeight="1">
      <c r="A31" s="257"/>
      <c r="B31" s="283"/>
      <c r="C31" s="281"/>
      <c r="D31" s="267"/>
      <c r="E31" s="93"/>
      <c r="F31" s="482">
        <v>62.5</v>
      </c>
      <c r="G31" s="325">
        <v>333968</v>
      </c>
      <c r="H31" s="326">
        <v>333281</v>
      </c>
      <c r="I31" s="434">
        <f>G31-H31</f>
        <v>687</v>
      </c>
      <c r="J31" s="434">
        <f>$F31*I31</f>
        <v>42937.5</v>
      </c>
      <c r="K31" s="481">
        <f>J31/1000000</f>
        <v>0.0429375</v>
      </c>
      <c r="L31" s="326"/>
      <c r="M31" s="326"/>
      <c r="N31" s="434"/>
      <c r="O31" s="434"/>
      <c r="P31" s="481"/>
      <c r="Q31" s="439"/>
    </row>
    <row r="32" spans="1:17" ht="19.5" customHeight="1">
      <c r="A32" s="257"/>
      <c r="B32" s="283"/>
      <c r="C32" s="281"/>
      <c r="D32" s="267"/>
      <c r="E32" s="93"/>
      <c r="F32" s="482">
        <v>62.5</v>
      </c>
      <c r="G32" s="325">
        <v>328755</v>
      </c>
      <c r="H32" s="326">
        <v>328228</v>
      </c>
      <c r="I32" s="434">
        <f>G32-H32</f>
        <v>527</v>
      </c>
      <c r="J32" s="434">
        <f>$F32*I32</f>
        <v>32937.5</v>
      </c>
      <c r="K32" s="481">
        <f>J32/1000000</f>
        <v>0.0329375</v>
      </c>
      <c r="L32" s="326"/>
      <c r="M32" s="326"/>
      <c r="N32" s="434"/>
      <c r="O32" s="434"/>
      <c r="P32" s="481"/>
      <c r="Q32" s="439"/>
    </row>
    <row r="33" spans="1:17" ht="19.5" customHeight="1">
      <c r="A33" s="257"/>
      <c r="B33" s="283"/>
      <c r="C33" s="281"/>
      <c r="D33" s="267"/>
      <c r="E33" s="93"/>
      <c r="F33" s="482">
        <v>62.5</v>
      </c>
      <c r="G33" s="325">
        <v>327942</v>
      </c>
      <c r="H33" s="326">
        <v>326868</v>
      </c>
      <c r="I33" s="434">
        <f>G33-H33</f>
        <v>1074</v>
      </c>
      <c r="J33" s="434">
        <f>$F33*I33</f>
        <v>67125</v>
      </c>
      <c r="K33" s="481">
        <f>J33/1000000</f>
        <v>0.067125</v>
      </c>
      <c r="L33" s="326"/>
      <c r="M33" s="326"/>
      <c r="N33" s="434"/>
      <c r="O33" s="434"/>
      <c r="P33" s="481"/>
      <c r="Q33" s="439"/>
    </row>
    <row r="34" spans="1:17" ht="19.5" customHeight="1">
      <c r="A34" s="257">
        <v>13</v>
      </c>
      <c r="B34" s="283" t="s">
        <v>252</v>
      </c>
      <c r="C34" s="281">
        <v>4865179</v>
      </c>
      <c r="D34" s="267" t="s">
        <v>12</v>
      </c>
      <c r="E34" s="93" t="s">
        <v>325</v>
      </c>
      <c r="F34" s="482">
        <v>800</v>
      </c>
      <c r="G34" s="325">
        <v>1485</v>
      </c>
      <c r="H34" s="326">
        <v>1699</v>
      </c>
      <c r="I34" s="434">
        <f t="shared" si="0"/>
        <v>-214</v>
      </c>
      <c r="J34" s="434">
        <f t="shared" si="1"/>
        <v>-171200</v>
      </c>
      <c r="K34" s="481">
        <f t="shared" si="2"/>
        <v>-0.1712</v>
      </c>
      <c r="L34" s="326">
        <v>1723</v>
      </c>
      <c r="M34" s="326">
        <v>1724</v>
      </c>
      <c r="N34" s="434">
        <f t="shared" si="3"/>
        <v>-1</v>
      </c>
      <c r="O34" s="434">
        <f t="shared" si="4"/>
        <v>-800</v>
      </c>
      <c r="P34" s="481">
        <f t="shared" si="5"/>
        <v>-0.0008</v>
      </c>
      <c r="Q34" s="439"/>
    </row>
    <row r="35" spans="1:17" ht="19.5" customHeight="1">
      <c r="A35" s="257">
        <v>14</v>
      </c>
      <c r="B35" s="283" t="s">
        <v>253</v>
      </c>
      <c r="C35" s="281">
        <v>4864795</v>
      </c>
      <c r="D35" s="267" t="s">
        <v>12</v>
      </c>
      <c r="E35" s="93" t="s">
        <v>325</v>
      </c>
      <c r="F35" s="482">
        <v>100</v>
      </c>
      <c r="G35" s="325">
        <v>954187</v>
      </c>
      <c r="H35" s="326">
        <v>954812</v>
      </c>
      <c r="I35" s="434">
        <f t="shared" si="0"/>
        <v>-625</v>
      </c>
      <c r="J35" s="434">
        <f t="shared" si="1"/>
        <v>-62500</v>
      </c>
      <c r="K35" s="481">
        <f t="shared" si="2"/>
        <v>-0.0625</v>
      </c>
      <c r="L35" s="326">
        <v>999066</v>
      </c>
      <c r="M35" s="326">
        <v>999094</v>
      </c>
      <c r="N35" s="434">
        <f t="shared" si="3"/>
        <v>-28</v>
      </c>
      <c r="O35" s="434">
        <f t="shared" si="4"/>
        <v>-2800</v>
      </c>
      <c r="P35" s="481">
        <f t="shared" si="5"/>
        <v>-0.0028</v>
      </c>
      <c r="Q35" s="451"/>
    </row>
    <row r="36" spans="1:17" ht="19.5" customHeight="1">
      <c r="A36" s="257">
        <v>15</v>
      </c>
      <c r="B36" s="283" t="s">
        <v>352</v>
      </c>
      <c r="C36" s="281">
        <v>4864821</v>
      </c>
      <c r="D36" s="267" t="s">
        <v>12</v>
      </c>
      <c r="E36" s="93" t="s">
        <v>325</v>
      </c>
      <c r="F36" s="482">
        <v>150</v>
      </c>
      <c r="G36" s="325">
        <v>990310</v>
      </c>
      <c r="H36" s="326">
        <v>990329</v>
      </c>
      <c r="I36" s="434">
        <f t="shared" si="0"/>
        <v>-19</v>
      </c>
      <c r="J36" s="434">
        <f t="shared" si="1"/>
        <v>-2850</v>
      </c>
      <c r="K36" s="481">
        <f t="shared" si="2"/>
        <v>-0.00285</v>
      </c>
      <c r="L36" s="326">
        <v>990395</v>
      </c>
      <c r="M36" s="326">
        <v>990471</v>
      </c>
      <c r="N36" s="434">
        <f t="shared" si="3"/>
        <v>-76</v>
      </c>
      <c r="O36" s="434">
        <f t="shared" si="4"/>
        <v>-11400</v>
      </c>
      <c r="P36" s="483">
        <f t="shared" si="5"/>
        <v>-0.0114</v>
      </c>
      <c r="Q36" s="462"/>
    </row>
    <row r="37" spans="1:17" ht="19.5" customHeight="1">
      <c r="A37" s="257"/>
      <c r="B37" s="280" t="s">
        <v>239</v>
      </c>
      <c r="C37" s="281"/>
      <c r="D37" s="267"/>
      <c r="E37" s="81"/>
      <c r="F37" s="282"/>
      <c r="G37" s="325"/>
      <c r="H37" s="326"/>
      <c r="I37" s="273"/>
      <c r="J37" s="289"/>
      <c r="K37" s="288"/>
      <c r="L37" s="326"/>
      <c r="M37" s="326"/>
      <c r="N37" s="273"/>
      <c r="O37" s="273"/>
      <c r="P37" s="484"/>
      <c r="Q37" s="439"/>
    </row>
    <row r="38" spans="1:17" ht="19.5" customHeight="1">
      <c r="A38" s="257">
        <v>16</v>
      </c>
      <c r="B38" s="283" t="s">
        <v>254</v>
      </c>
      <c r="C38" s="281">
        <v>4865185</v>
      </c>
      <c r="D38" s="267" t="s">
        <v>12</v>
      </c>
      <c r="E38" s="93" t="s">
        <v>325</v>
      </c>
      <c r="F38" s="482">
        <v>-2500</v>
      </c>
      <c r="G38" s="325">
        <v>997271</v>
      </c>
      <c r="H38" s="326">
        <v>997279</v>
      </c>
      <c r="I38" s="434">
        <f>G38-H38</f>
        <v>-8</v>
      </c>
      <c r="J38" s="434">
        <f>$F38*I38</f>
        <v>20000</v>
      </c>
      <c r="K38" s="481">
        <f>J38/1000000</f>
        <v>0.02</v>
      </c>
      <c r="L38" s="326">
        <v>3053</v>
      </c>
      <c r="M38" s="326">
        <v>3054</v>
      </c>
      <c r="N38" s="434">
        <f>L38-M38</f>
        <v>-1</v>
      </c>
      <c r="O38" s="434">
        <f>$F38*N38</f>
        <v>2500</v>
      </c>
      <c r="P38" s="483">
        <f>O38/1000000</f>
        <v>0.0025</v>
      </c>
      <c r="Q38" s="450"/>
    </row>
    <row r="39" spans="1:17" ht="19.5" customHeight="1">
      <c r="A39" s="257">
        <v>17</v>
      </c>
      <c r="B39" s="283" t="s">
        <v>257</v>
      </c>
      <c r="C39" s="281">
        <v>4902559</v>
      </c>
      <c r="D39" s="267" t="s">
        <v>12</v>
      </c>
      <c r="E39" s="93" t="s">
        <v>325</v>
      </c>
      <c r="F39" s="281">
        <v>-300</v>
      </c>
      <c r="G39" s="325">
        <v>230</v>
      </c>
      <c r="H39" s="326">
        <v>233</v>
      </c>
      <c r="I39" s="434">
        <f>G39-H39</f>
        <v>-3</v>
      </c>
      <c r="J39" s="434">
        <f>$F39*I39</f>
        <v>900</v>
      </c>
      <c r="K39" s="481">
        <f>J39/1000000</f>
        <v>0.0009</v>
      </c>
      <c r="L39" s="326">
        <v>17</v>
      </c>
      <c r="M39" s="326">
        <v>19</v>
      </c>
      <c r="N39" s="434">
        <f>L39-M39</f>
        <v>-2</v>
      </c>
      <c r="O39" s="434">
        <f>$F39*N39</f>
        <v>600</v>
      </c>
      <c r="P39" s="481">
        <f>O39/1000000</f>
        <v>0.0006</v>
      </c>
      <c r="Q39" s="439"/>
    </row>
    <row r="40" spans="1:17" ht="19.5" customHeight="1" thickBot="1">
      <c r="A40" s="285"/>
      <c r="B40" s="286" t="s">
        <v>255</v>
      </c>
      <c r="C40" s="286"/>
      <c r="D40" s="286"/>
      <c r="E40" s="286"/>
      <c r="F40" s="286"/>
      <c r="G40" s="100"/>
      <c r="H40" s="99"/>
      <c r="I40" s="99"/>
      <c r="J40" s="99"/>
      <c r="K40" s="400">
        <f>SUM(K28:K39)</f>
        <v>0.05311250000000002</v>
      </c>
      <c r="L40" s="294"/>
      <c r="M40" s="657"/>
      <c r="N40" s="657"/>
      <c r="O40" s="657"/>
      <c r="P40" s="291">
        <f>SUM(P28:P39)</f>
        <v>-0.0112875</v>
      </c>
      <c r="Q40" s="533"/>
    </row>
    <row r="41" spans="1:16" ht="13.5" thickTop="1">
      <c r="A41" s="52"/>
      <c r="B41" s="2"/>
      <c r="C41" s="89"/>
      <c r="D41" s="52"/>
      <c r="E41" s="89"/>
      <c r="F41" s="9"/>
      <c r="G41" s="9"/>
      <c r="H41" s="9"/>
      <c r="I41" s="9"/>
      <c r="J41" s="9"/>
      <c r="K41" s="10"/>
      <c r="L41" s="295"/>
      <c r="M41" s="524"/>
      <c r="N41" s="524"/>
      <c r="O41" s="524"/>
      <c r="P41" s="524"/>
    </row>
    <row r="42" spans="11:16" ht="12.75">
      <c r="K42" s="524"/>
      <c r="L42" s="524"/>
      <c r="M42" s="524"/>
      <c r="N42" s="524"/>
      <c r="O42" s="524"/>
      <c r="P42" s="524"/>
    </row>
    <row r="43" spans="7:16" ht="12.75">
      <c r="G43" s="658"/>
      <c r="K43" s="524"/>
      <c r="L43" s="524"/>
      <c r="M43" s="524"/>
      <c r="N43" s="524"/>
      <c r="O43" s="524"/>
      <c r="P43" s="524"/>
    </row>
    <row r="44" spans="2:16" ht="21.75">
      <c r="B44" s="180" t="s">
        <v>311</v>
      </c>
      <c r="K44" s="659">
        <f>K20</f>
        <v>0.9617625</v>
      </c>
      <c r="L44" s="660"/>
      <c r="M44" s="660"/>
      <c r="N44" s="660"/>
      <c r="O44" s="660"/>
      <c r="P44" s="659">
        <f>P20</f>
        <v>0.0283375</v>
      </c>
    </row>
    <row r="45" spans="2:16" ht="21.75">
      <c r="B45" s="180" t="s">
        <v>312</v>
      </c>
      <c r="K45" s="659">
        <f>K25</f>
        <v>-0.33963750000000004</v>
      </c>
      <c r="L45" s="660"/>
      <c r="M45" s="660"/>
      <c r="N45" s="660"/>
      <c r="O45" s="660"/>
      <c r="P45" s="659">
        <f>P25</f>
        <v>-0.0088375</v>
      </c>
    </row>
    <row r="46" spans="2:16" ht="21.75">
      <c r="B46" s="180" t="s">
        <v>313</v>
      </c>
      <c r="K46" s="659">
        <f>K40</f>
        <v>0.05311250000000002</v>
      </c>
      <c r="L46" s="660"/>
      <c r="M46" s="660"/>
      <c r="N46" s="660"/>
      <c r="O46" s="660"/>
      <c r="P46" s="661">
        <f>P40</f>
        <v>-0.0112875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2">
      <selection activeCell="K30" sqref="K3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218</v>
      </c>
    </row>
    <row r="2" spans="1:16" ht="20.25">
      <c r="A2" s="302" t="s">
        <v>219</v>
      </c>
      <c r="P2" s="264" t="str">
        <f>NDPL!Q1</f>
        <v>MAY-2020</v>
      </c>
    </row>
    <row r="3" spans="1:9" ht="18">
      <c r="A3" s="176" t="s">
        <v>328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374</v>
      </c>
      <c r="J4" s="17"/>
      <c r="K4" s="17"/>
      <c r="L4" s="17"/>
      <c r="M4" s="17"/>
      <c r="N4" s="45" t="s">
        <v>375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31/05/2020</v>
      </c>
      <c r="H5" s="32" t="str">
        <f>NDPL!H5</f>
        <v>INTIAL READING 01/05/2020</v>
      </c>
      <c r="I5" s="32" t="s">
        <v>4</v>
      </c>
      <c r="J5" s="32" t="s">
        <v>5</v>
      </c>
      <c r="K5" s="32" t="s">
        <v>6</v>
      </c>
      <c r="L5" s="34" t="str">
        <f>NDPL!G5</f>
        <v>FINAL READING 31/05/2020</v>
      </c>
      <c r="M5" s="32" t="str">
        <f>NDPL!H5</f>
        <v>INTIAL READING 01/05/2020</v>
      </c>
      <c r="N5" s="32" t="s">
        <v>4</v>
      </c>
      <c r="O5" s="32" t="s">
        <v>5</v>
      </c>
      <c r="P5" s="33" t="s">
        <v>6</v>
      </c>
      <c r="Q5" s="33" t="s">
        <v>288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12" t="s">
        <v>264</v>
      </c>
      <c r="C8" s="41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13" t="s">
        <v>265</v>
      </c>
      <c r="C9" s="414" t="s">
        <v>259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35" customFormat="1" ht="20.25">
      <c r="A10" s="404">
        <v>1</v>
      </c>
      <c r="B10" s="512" t="s">
        <v>260</v>
      </c>
      <c r="C10" s="411">
        <v>5295181</v>
      </c>
      <c r="D10" s="429" t="s">
        <v>12</v>
      </c>
      <c r="E10" s="114" t="s">
        <v>332</v>
      </c>
      <c r="F10" s="513">
        <v>1000</v>
      </c>
      <c r="G10" s="432">
        <v>100802</v>
      </c>
      <c r="H10" s="432">
        <v>100799</v>
      </c>
      <c r="I10" s="432">
        <f>G10-H10</f>
        <v>3</v>
      </c>
      <c r="J10" s="432">
        <f>$F10*I10</f>
        <v>3000</v>
      </c>
      <c r="K10" s="432">
        <f>J10/1000000</f>
        <v>0.003</v>
      </c>
      <c r="L10" s="793">
        <v>25260</v>
      </c>
      <c r="M10" s="432">
        <v>24578</v>
      </c>
      <c r="N10" s="433">
        <f>L10-M10</f>
        <v>682</v>
      </c>
      <c r="O10" s="433">
        <f>$F10*N10</f>
        <v>682000</v>
      </c>
      <c r="P10" s="514">
        <f>O10/1000000</f>
        <v>0.682</v>
      </c>
      <c r="Q10" s="439"/>
    </row>
    <row r="11" spans="1:17" s="435" customFormat="1" ht="20.25">
      <c r="A11" s="404">
        <v>2</v>
      </c>
      <c r="B11" s="512" t="s">
        <v>262</v>
      </c>
      <c r="C11" s="411">
        <v>4864970</v>
      </c>
      <c r="D11" s="429" t="s">
        <v>12</v>
      </c>
      <c r="E11" s="114" t="s">
        <v>332</v>
      </c>
      <c r="F11" s="513">
        <v>2000</v>
      </c>
      <c r="G11" s="432">
        <v>4686</v>
      </c>
      <c r="H11" s="432">
        <v>4685</v>
      </c>
      <c r="I11" s="432">
        <f>G11-H11</f>
        <v>1</v>
      </c>
      <c r="J11" s="432">
        <f>$F11*I11</f>
        <v>2000</v>
      </c>
      <c r="K11" s="432">
        <f>J11/1000000</f>
        <v>0.002</v>
      </c>
      <c r="L11" s="793">
        <v>1000359</v>
      </c>
      <c r="M11" s="432">
        <v>999981</v>
      </c>
      <c r="N11" s="433">
        <f>L11-M11</f>
        <v>378</v>
      </c>
      <c r="O11" s="433">
        <f>$F11*N11</f>
        <v>756000</v>
      </c>
      <c r="P11" s="514">
        <f>O11/1000000</f>
        <v>0.756</v>
      </c>
      <c r="Q11" s="451"/>
    </row>
    <row r="12" spans="1:17" s="435" customFormat="1" ht="20.25">
      <c r="A12" s="92">
        <v>3</v>
      </c>
      <c r="B12" s="770" t="s">
        <v>455</v>
      </c>
      <c r="C12" s="411">
        <v>4864958</v>
      </c>
      <c r="D12" s="716" t="s">
        <v>12</v>
      </c>
      <c r="E12" s="716" t="s">
        <v>332</v>
      </c>
      <c r="F12" s="513">
        <v>-500</v>
      </c>
      <c r="G12" s="432">
        <v>938699</v>
      </c>
      <c r="H12" s="432">
        <v>941830</v>
      </c>
      <c r="I12" s="432">
        <f>G12-H12</f>
        <v>-3131</v>
      </c>
      <c r="J12" s="432">
        <f>$F12*I12</f>
        <v>1565500</v>
      </c>
      <c r="K12" s="432">
        <f>J12/1000000</f>
        <v>1.5655</v>
      </c>
      <c r="L12" s="793">
        <v>998674</v>
      </c>
      <c r="M12" s="432">
        <v>998674</v>
      </c>
      <c r="N12" s="433">
        <f>L12-M12</f>
        <v>0</v>
      </c>
      <c r="O12" s="433">
        <f>$F12*N12</f>
        <v>0</v>
      </c>
      <c r="P12" s="514">
        <f>O12/1000000</f>
        <v>0</v>
      </c>
      <c r="Q12" s="439"/>
    </row>
    <row r="13" spans="1:17" s="435" customFormat="1" ht="20.25">
      <c r="A13" s="92">
        <v>4</v>
      </c>
      <c r="B13" s="770" t="s">
        <v>456</v>
      </c>
      <c r="C13" s="411">
        <v>5295115</v>
      </c>
      <c r="D13" s="716" t="s">
        <v>12</v>
      </c>
      <c r="E13" s="716" t="s">
        <v>332</v>
      </c>
      <c r="F13" s="513">
        <v>-100</v>
      </c>
      <c r="G13" s="432">
        <v>581806</v>
      </c>
      <c r="H13" s="432">
        <v>583268</v>
      </c>
      <c r="I13" s="432">
        <f>G13-H13</f>
        <v>-1462</v>
      </c>
      <c r="J13" s="432">
        <f>$F13*I13</f>
        <v>146200</v>
      </c>
      <c r="K13" s="432">
        <f>J13/1000000</f>
        <v>0.1462</v>
      </c>
      <c r="L13" s="811">
        <v>997077</v>
      </c>
      <c r="M13" s="432">
        <v>997094</v>
      </c>
      <c r="N13" s="433">
        <f>L13-M13</f>
        <v>-17</v>
      </c>
      <c r="O13" s="433">
        <f>$F13*N13</f>
        <v>1700</v>
      </c>
      <c r="P13" s="514">
        <f>O13/1000000</f>
        <v>0.0017</v>
      </c>
      <c r="Q13" s="439"/>
    </row>
    <row r="14" spans="1:17" ht="14.25">
      <c r="A14" s="92"/>
      <c r="B14" s="120"/>
      <c r="C14" s="104"/>
      <c r="D14" s="429"/>
      <c r="E14" s="121"/>
      <c r="F14" s="122"/>
      <c r="G14" s="126"/>
      <c r="H14" s="127"/>
      <c r="I14" s="65"/>
      <c r="J14" s="65"/>
      <c r="K14" s="65"/>
      <c r="L14" s="175"/>
      <c r="M14" s="65"/>
      <c r="N14" s="65"/>
      <c r="O14" s="65"/>
      <c r="P14" s="67"/>
      <c r="Q14" s="146"/>
    </row>
    <row r="15" spans="1:17" ht="18">
      <c r="A15" s="92"/>
      <c r="B15" s="120"/>
      <c r="C15" s="104"/>
      <c r="D15" s="429"/>
      <c r="E15" s="121"/>
      <c r="F15" s="122"/>
      <c r="G15" s="126"/>
      <c r="H15" s="424" t="s">
        <v>297</v>
      </c>
      <c r="I15" s="407"/>
      <c r="J15" s="287"/>
      <c r="K15" s="408">
        <f>SUM(K10:K14)</f>
        <v>1.7167</v>
      </c>
      <c r="L15" s="175"/>
      <c r="M15" s="425" t="s">
        <v>297</v>
      </c>
      <c r="N15" s="409"/>
      <c r="O15" s="405"/>
      <c r="P15" s="408">
        <f>SUM(P10:P14)</f>
        <v>1.4397000000000002</v>
      </c>
      <c r="Q15" s="146"/>
    </row>
    <row r="16" spans="1:17" ht="18">
      <c r="A16" s="92"/>
      <c r="B16" s="299"/>
      <c r="C16" s="298"/>
      <c r="D16" s="429"/>
      <c r="E16" s="121"/>
      <c r="F16" s="122"/>
      <c r="G16" s="126"/>
      <c r="H16" s="127"/>
      <c r="I16" s="65"/>
      <c r="J16" s="65"/>
      <c r="K16" s="67"/>
      <c r="L16" s="175"/>
      <c r="M16" s="65"/>
      <c r="N16" s="65"/>
      <c r="O16" s="65"/>
      <c r="P16" s="67"/>
      <c r="Q16" s="146"/>
    </row>
    <row r="17" spans="1:17" ht="18">
      <c r="A17" s="21"/>
      <c r="B17" s="17"/>
      <c r="C17" s="17"/>
      <c r="D17" s="17"/>
      <c r="E17" s="17"/>
      <c r="F17" s="17"/>
      <c r="G17" s="21"/>
      <c r="H17" s="427"/>
      <c r="I17" s="426"/>
      <c r="J17" s="377"/>
      <c r="K17" s="410"/>
      <c r="L17" s="21"/>
      <c r="M17" s="427"/>
      <c r="N17" s="410"/>
      <c r="O17" s="377"/>
      <c r="P17" s="410"/>
      <c r="Q17" s="146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8"/>
      <c r="Q18" s="146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8"/>
      <c r="J19" s="26"/>
      <c r="K19" s="189"/>
      <c r="L19" s="25"/>
      <c r="M19" s="26"/>
      <c r="N19" s="188"/>
      <c r="O19" s="26"/>
      <c r="P19" s="189"/>
      <c r="Q19" s="147"/>
    </row>
    <row r="20" ht="13.5" thickTop="1"/>
    <row r="24" spans="1:16" ht="18">
      <c r="A24" s="415" t="s">
        <v>267</v>
      </c>
      <c r="B24" s="177"/>
      <c r="C24" s="177"/>
      <c r="D24" s="177"/>
      <c r="E24" s="177"/>
      <c r="F24" s="177"/>
      <c r="K24" s="128">
        <f>(K15+K17)</f>
        <v>1.7167</v>
      </c>
      <c r="L24" s="129"/>
      <c r="M24" s="129"/>
      <c r="N24" s="129"/>
      <c r="O24" s="129"/>
      <c r="P24" s="128">
        <f>(P15+P17)</f>
        <v>1.4397000000000002</v>
      </c>
    </row>
    <row r="27" spans="1:2" ht="18">
      <c r="A27" s="415" t="s">
        <v>268</v>
      </c>
      <c r="B27" s="415" t="s">
        <v>269</v>
      </c>
    </row>
    <row r="28" spans="1:16" ht="18">
      <c r="A28" s="190"/>
      <c r="B28" s="190"/>
      <c r="H28" s="150" t="s">
        <v>270</v>
      </c>
      <c r="I28" s="177"/>
      <c r="J28" s="150"/>
      <c r="K28" s="262">
        <f>SUM(NDPL!K53:K56)</f>
        <v>-15.168</v>
      </c>
      <c r="L28" s="262"/>
      <c r="M28" s="262"/>
      <c r="N28" s="262"/>
      <c r="O28" s="262"/>
      <c r="P28" s="262">
        <f>SUM(NDPL!P53:P56)</f>
        <v>0</v>
      </c>
    </row>
    <row r="29" spans="8:16" ht="18">
      <c r="H29" s="150" t="s">
        <v>271</v>
      </c>
      <c r="I29" s="177"/>
      <c r="J29" s="150"/>
      <c r="K29" s="262">
        <f>BRPL!K18</f>
        <v>0</v>
      </c>
      <c r="L29" s="262"/>
      <c r="M29" s="262"/>
      <c r="N29" s="262"/>
      <c r="O29" s="262"/>
      <c r="P29" s="262">
        <f>BRPL!P18</f>
        <v>0</v>
      </c>
    </row>
    <row r="30" spans="8:16" ht="18">
      <c r="H30" s="150" t="s">
        <v>272</v>
      </c>
      <c r="I30" s="177"/>
      <c r="J30" s="150"/>
      <c r="K30" s="262">
        <f>SUM(BYPL!K32,BYPL!K86:K91)</f>
        <v>-5.454000000000001</v>
      </c>
      <c r="L30" s="177"/>
      <c r="M30" s="416"/>
      <c r="N30" s="177"/>
      <c r="O30" s="177"/>
      <c r="P30" s="262">
        <f>SUM(BYPL!P32,BYPL!P86:P91)</f>
        <v>-0.8176</v>
      </c>
    </row>
    <row r="31" spans="8:16" ht="18">
      <c r="H31" s="150" t="s">
        <v>273</v>
      </c>
      <c r="I31" s="177"/>
      <c r="J31" s="150"/>
      <c r="K31" s="262">
        <f>NDMC!K32</f>
        <v>0</v>
      </c>
      <c r="L31" s="177"/>
      <c r="N31" s="177"/>
      <c r="O31" s="177"/>
      <c r="P31" s="262">
        <f>NDMC!P32</f>
        <v>-0.8385</v>
      </c>
    </row>
    <row r="32" spans="8:16" ht="18">
      <c r="H32" s="150" t="s">
        <v>274</v>
      </c>
      <c r="I32" s="177"/>
      <c r="J32" s="150"/>
      <c r="K32" s="262">
        <v>0</v>
      </c>
      <c r="L32" s="177"/>
      <c r="M32" s="177"/>
      <c r="N32" s="177"/>
      <c r="O32" s="177"/>
      <c r="P32" s="262">
        <v>0</v>
      </c>
    </row>
    <row r="33" spans="8:16" ht="18">
      <c r="H33" s="150" t="s">
        <v>443</v>
      </c>
      <c r="I33" s="177"/>
      <c r="J33" s="150"/>
      <c r="K33" s="262">
        <v>0</v>
      </c>
      <c r="L33" s="177"/>
      <c r="N33" s="177"/>
      <c r="O33" s="177"/>
      <c r="P33" s="262">
        <v>0</v>
      </c>
    </row>
    <row r="34" spans="8:16" ht="18">
      <c r="H34" s="417" t="s">
        <v>275</v>
      </c>
      <c r="I34" s="150"/>
      <c r="J34" s="150"/>
      <c r="K34" s="150">
        <f>SUM(K28:K33)</f>
        <v>-20.622</v>
      </c>
      <c r="L34" s="177"/>
      <c r="M34" s="177"/>
      <c r="N34" s="177"/>
      <c r="O34" s="177"/>
      <c r="P34" s="150">
        <f>SUM(P28:P33)</f>
        <v>-1.6561</v>
      </c>
    </row>
    <row r="35" spans="8:16" ht="18">
      <c r="H35" s="177"/>
      <c r="I35" s="177"/>
      <c r="J35" s="177"/>
      <c r="K35" s="177"/>
      <c r="L35" s="177"/>
      <c r="N35" s="177"/>
      <c r="O35" s="177"/>
      <c r="P35" s="177"/>
    </row>
    <row r="36" spans="1:16" ht="18">
      <c r="A36" s="415" t="s">
        <v>298</v>
      </c>
      <c r="B36" s="106"/>
      <c r="C36" s="106"/>
      <c r="D36" s="106"/>
      <c r="E36" s="106"/>
      <c r="F36" s="106"/>
      <c r="G36" s="106"/>
      <c r="H36" s="150"/>
      <c r="I36" s="418"/>
      <c r="J36" s="150"/>
      <c r="K36" s="418">
        <f>(K24+K34)</f>
        <v>-18.9053</v>
      </c>
      <c r="L36" s="177"/>
      <c r="M36" s="177"/>
      <c r="N36" s="177"/>
      <c r="O36" s="177"/>
      <c r="P36" s="418">
        <f>(P24+P34)</f>
        <v>-0.2163999999999997</v>
      </c>
    </row>
    <row r="37" spans="1:10" ht="18">
      <c r="A37" s="15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0" ht="18">
      <c r="A38" s="417" t="s">
        <v>276</v>
      </c>
      <c r="B38" s="150" t="s">
        <v>277</v>
      </c>
      <c r="C38" s="106"/>
      <c r="D38" s="106"/>
      <c r="E38" s="106"/>
      <c r="F38" s="106"/>
      <c r="G38" s="106"/>
      <c r="H38" s="106"/>
      <c r="I38" s="131"/>
      <c r="J38" s="106"/>
    </row>
    <row r="39" spans="1:10" ht="12.75">
      <c r="A39" s="13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6" ht="18">
      <c r="A40" s="419" t="s">
        <v>278</v>
      </c>
      <c r="B40" s="420" t="s">
        <v>279</v>
      </c>
      <c r="C40" s="421" t="s">
        <v>280</v>
      </c>
      <c r="D40" s="420"/>
      <c r="E40" s="420"/>
      <c r="F40" s="420"/>
      <c r="G40" s="177">
        <v>28.7116</v>
      </c>
      <c r="H40" s="420" t="s">
        <v>281</v>
      </c>
      <c r="I40" s="420"/>
      <c r="J40" s="422"/>
      <c r="K40" s="420">
        <f aca="true" t="shared" si="0" ref="K40:K45">($K$36*G40)/100</f>
        <v>-5.428014114800001</v>
      </c>
      <c r="L40" s="420"/>
      <c r="M40" s="420"/>
      <c r="N40" s="420"/>
      <c r="O40" s="420"/>
      <c r="P40" s="420">
        <f aca="true" t="shared" si="1" ref="P40:P45">($P$36*G40)/100</f>
        <v>-0.06213190239999991</v>
      </c>
    </row>
    <row r="41" spans="1:16" ht="18">
      <c r="A41" s="419" t="s">
        <v>282</v>
      </c>
      <c r="B41" s="420" t="s">
        <v>333</v>
      </c>
      <c r="C41" s="421" t="s">
        <v>280</v>
      </c>
      <c r="D41" s="420"/>
      <c r="E41" s="420"/>
      <c r="F41" s="420"/>
      <c r="G41" s="177">
        <v>44.5715</v>
      </c>
      <c r="H41" s="420" t="s">
        <v>281</v>
      </c>
      <c r="I41" s="420"/>
      <c r="J41" s="422"/>
      <c r="K41" s="420">
        <f t="shared" si="0"/>
        <v>-8.4263757895</v>
      </c>
      <c r="L41" s="420"/>
      <c r="N41" s="420"/>
      <c r="O41" s="420"/>
      <c r="P41" s="420">
        <f t="shared" si="1"/>
        <v>-0.09645272599999986</v>
      </c>
    </row>
    <row r="42" spans="1:16" ht="18">
      <c r="A42" s="419" t="s">
        <v>283</v>
      </c>
      <c r="B42" s="420" t="s">
        <v>334</v>
      </c>
      <c r="C42" s="421" t="s">
        <v>280</v>
      </c>
      <c r="D42" s="420"/>
      <c r="E42" s="420"/>
      <c r="F42" s="420"/>
      <c r="G42" s="177">
        <v>22.4004</v>
      </c>
      <c r="H42" s="420" t="s">
        <v>281</v>
      </c>
      <c r="I42" s="420"/>
      <c r="J42" s="422"/>
      <c r="K42" s="420">
        <f t="shared" si="0"/>
        <v>-4.2348628212</v>
      </c>
      <c r="L42" s="420"/>
      <c r="M42" s="420"/>
      <c r="N42" s="420"/>
      <c r="O42" s="420"/>
      <c r="P42" s="420">
        <f t="shared" si="1"/>
        <v>-0.04847446559999993</v>
      </c>
    </row>
    <row r="43" spans="1:16" ht="18">
      <c r="A43" s="419" t="s">
        <v>284</v>
      </c>
      <c r="B43" s="420" t="s">
        <v>335</v>
      </c>
      <c r="C43" s="421" t="s">
        <v>280</v>
      </c>
      <c r="D43" s="420"/>
      <c r="E43" s="420"/>
      <c r="F43" s="420"/>
      <c r="G43" s="177">
        <v>3.403</v>
      </c>
      <c r="H43" s="420" t="s">
        <v>281</v>
      </c>
      <c r="I43" s="420"/>
      <c r="J43" s="422"/>
      <c r="K43" s="420">
        <f t="shared" si="0"/>
        <v>-0.643347359</v>
      </c>
      <c r="L43" s="420"/>
      <c r="M43" s="420"/>
      <c r="N43" s="420"/>
      <c r="O43" s="420"/>
      <c r="P43" s="420">
        <f t="shared" si="1"/>
        <v>-0.00736409199999999</v>
      </c>
    </row>
    <row r="44" spans="1:16" ht="18">
      <c r="A44" s="419" t="s">
        <v>285</v>
      </c>
      <c r="B44" s="420" t="s">
        <v>336</v>
      </c>
      <c r="C44" s="421" t="s">
        <v>280</v>
      </c>
      <c r="D44" s="420"/>
      <c r="E44" s="420"/>
      <c r="F44" s="420"/>
      <c r="G44" s="177">
        <v>0.722</v>
      </c>
      <c r="H44" s="420" t="s">
        <v>281</v>
      </c>
      <c r="I44" s="420"/>
      <c r="J44" s="422"/>
      <c r="K44" s="420">
        <f t="shared" si="0"/>
        <v>-0.136496266</v>
      </c>
      <c r="L44" s="420"/>
      <c r="M44" s="420"/>
      <c r="N44" s="420"/>
      <c r="O44" s="420"/>
      <c r="P44" s="420">
        <f t="shared" si="1"/>
        <v>-0.001562407999999998</v>
      </c>
    </row>
    <row r="45" spans="1:16" ht="18">
      <c r="A45" s="419" t="s">
        <v>441</v>
      </c>
      <c r="B45" s="420" t="s">
        <v>442</v>
      </c>
      <c r="C45" s="421" t="s">
        <v>280</v>
      </c>
      <c r="F45" s="132"/>
      <c r="G45" s="177">
        <v>0.1916</v>
      </c>
      <c r="H45" s="420" t="s">
        <v>281</v>
      </c>
      <c r="J45" s="133"/>
      <c r="K45" s="420">
        <f t="shared" si="0"/>
        <v>-0.0362225548</v>
      </c>
      <c r="P45" s="420">
        <f t="shared" si="1"/>
        <v>-0.0004146223999999994</v>
      </c>
    </row>
    <row r="46" spans="1:10" ht="15">
      <c r="A46" s="423" t="s">
        <v>480</v>
      </c>
      <c r="F46" s="132"/>
      <c r="J46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M19" sqref="M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9.710937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1" t="s">
        <v>331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66" t="s">
        <v>361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471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299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85" t="s">
        <v>318</v>
      </c>
      <c r="J11" s="243"/>
      <c r="K11" s="243"/>
      <c r="L11" s="243"/>
      <c r="M11" s="243"/>
      <c r="N11" s="385" t="s">
        <v>319</v>
      </c>
      <c r="O11" s="243"/>
      <c r="P11" s="243"/>
      <c r="Q11" s="360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65">
        <v>1</v>
      </c>
      <c r="B13" s="366" t="s">
        <v>300</v>
      </c>
      <c r="C13" s="367"/>
      <c r="D13" s="367"/>
      <c r="E13" s="364"/>
      <c r="F13" s="364"/>
      <c r="G13" s="207"/>
      <c r="H13" s="361"/>
      <c r="I13" s="362">
        <f>NDPL!K170</f>
        <v>-30.3660631348</v>
      </c>
      <c r="J13" s="241"/>
      <c r="K13" s="241"/>
      <c r="L13" s="241"/>
      <c r="M13" s="361"/>
      <c r="N13" s="362">
        <f>NDPL!P170</f>
        <v>-0.5457227124</v>
      </c>
      <c r="O13" s="241"/>
      <c r="P13" s="241"/>
      <c r="Q13" s="255"/>
      <c r="R13" s="17"/>
    </row>
    <row r="14" spans="1:18" ht="26.25">
      <c r="A14" s="365"/>
      <c r="B14" s="366"/>
      <c r="C14" s="367"/>
      <c r="D14" s="367"/>
      <c r="E14" s="364"/>
      <c r="F14" s="364"/>
      <c r="G14" s="207"/>
      <c r="H14" s="361"/>
      <c r="I14" s="362"/>
      <c r="J14" s="241"/>
      <c r="K14" s="241"/>
      <c r="L14" s="241"/>
      <c r="M14" s="361"/>
      <c r="N14" s="362"/>
      <c r="O14" s="241"/>
      <c r="P14" s="241"/>
      <c r="Q14" s="255"/>
      <c r="R14" s="17"/>
    </row>
    <row r="15" spans="1:18" ht="26.25">
      <c r="A15" s="365"/>
      <c r="B15" s="366"/>
      <c r="C15" s="367"/>
      <c r="D15" s="367"/>
      <c r="E15" s="364"/>
      <c r="F15" s="364"/>
      <c r="G15" s="202"/>
      <c r="H15" s="361"/>
      <c r="I15" s="362"/>
      <c r="J15" s="241"/>
      <c r="K15" s="241"/>
      <c r="L15" s="241"/>
      <c r="M15" s="361"/>
      <c r="N15" s="362"/>
      <c r="O15" s="241"/>
      <c r="P15" s="241"/>
      <c r="Q15" s="255"/>
      <c r="R15" s="17"/>
    </row>
    <row r="16" spans="1:18" ht="23.25" customHeight="1">
      <c r="A16" s="365">
        <v>2</v>
      </c>
      <c r="B16" s="366" t="s">
        <v>301</v>
      </c>
      <c r="C16" s="367"/>
      <c r="D16" s="367"/>
      <c r="E16" s="364"/>
      <c r="F16" s="364"/>
      <c r="G16" s="207"/>
      <c r="H16" s="361"/>
      <c r="I16" s="362">
        <f>BRPL!K214</f>
        <v>-8.9105174695</v>
      </c>
      <c r="J16" s="241"/>
      <c r="K16" s="241"/>
      <c r="L16" s="241"/>
      <c r="M16" s="361"/>
      <c r="N16" s="362">
        <f>BRPL!P214</f>
        <v>-0.008539415999999175</v>
      </c>
      <c r="O16" s="241"/>
      <c r="P16" s="241"/>
      <c r="Q16" s="255"/>
      <c r="R16" s="17"/>
    </row>
    <row r="17" spans="1:18" ht="26.25">
      <c r="A17" s="365"/>
      <c r="B17" s="366"/>
      <c r="C17" s="367"/>
      <c r="D17" s="367"/>
      <c r="E17" s="364"/>
      <c r="F17" s="364"/>
      <c r="G17" s="207"/>
      <c r="H17" s="361"/>
      <c r="I17" s="362"/>
      <c r="J17" s="241"/>
      <c r="K17" s="241"/>
      <c r="L17" s="241"/>
      <c r="M17" s="361"/>
      <c r="N17" s="362"/>
      <c r="O17" s="241"/>
      <c r="P17" s="241"/>
      <c r="Q17" s="255"/>
      <c r="R17" s="17"/>
    </row>
    <row r="18" spans="1:18" ht="26.25">
      <c r="A18" s="365"/>
      <c r="B18" s="366"/>
      <c r="C18" s="367"/>
      <c r="D18" s="367"/>
      <c r="E18" s="364"/>
      <c r="F18" s="364"/>
      <c r="G18" s="202"/>
      <c r="H18" s="361"/>
      <c r="I18" s="362"/>
      <c r="J18" s="241"/>
      <c r="K18" s="241"/>
      <c r="L18" s="241"/>
      <c r="M18" s="361"/>
      <c r="N18" s="362"/>
      <c r="O18" s="241"/>
      <c r="P18" s="241"/>
      <c r="Q18" s="255"/>
      <c r="R18" s="17"/>
    </row>
    <row r="19" spans="1:18" ht="23.25" customHeight="1">
      <c r="A19" s="365">
        <v>3</v>
      </c>
      <c r="B19" s="366" t="s">
        <v>302</v>
      </c>
      <c r="C19" s="367"/>
      <c r="D19" s="367"/>
      <c r="E19" s="364"/>
      <c r="F19" s="364"/>
      <c r="G19" s="207"/>
      <c r="H19" s="361"/>
      <c r="I19" s="362">
        <f>BYPL!K173</f>
        <v>-11.7608682412</v>
      </c>
      <c r="J19" s="241"/>
      <c r="K19" s="241"/>
      <c r="L19" s="241"/>
      <c r="M19" s="361" t="s">
        <v>330</v>
      </c>
      <c r="N19" s="362">
        <f>BYPL!P173</f>
        <v>0.3088953144000004</v>
      </c>
      <c r="O19" s="241"/>
      <c r="P19" s="241"/>
      <c r="Q19" s="255"/>
      <c r="R19" s="17"/>
    </row>
    <row r="20" spans="1:18" ht="26.25">
      <c r="A20" s="365"/>
      <c r="B20" s="366"/>
      <c r="C20" s="367"/>
      <c r="D20" s="367"/>
      <c r="E20" s="364"/>
      <c r="F20" s="364"/>
      <c r="G20" s="207"/>
      <c r="H20" s="361"/>
      <c r="I20" s="362"/>
      <c r="J20" s="241"/>
      <c r="K20" s="241"/>
      <c r="L20" s="241"/>
      <c r="M20" s="361"/>
      <c r="N20" s="362"/>
      <c r="O20" s="241"/>
      <c r="P20" s="241"/>
      <c r="Q20" s="255"/>
      <c r="R20" s="17"/>
    </row>
    <row r="21" spans="1:18" ht="26.25">
      <c r="A21" s="365"/>
      <c r="B21" s="368"/>
      <c r="C21" s="368"/>
      <c r="D21" s="368"/>
      <c r="E21" s="263"/>
      <c r="F21" s="263"/>
      <c r="G21" s="103"/>
      <c r="H21" s="361"/>
      <c r="I21" s="362"/>
      <c r="J21" s="241"/>
      <c r="K21" s="241"/>
      <c r="L21" s="241"/>
      <c r="M21" s="361"/>
      <c r="N21" s="362"/>
      <c r="O21" s="241"/>
      <c r="P21" s="241"/>
      <c r="Q21" s="255"/>
      <c r="R21" s="17"/>
    </row>
    <row r="22" spans="1:18" ht="26.25">
      <c r="A22" s="365">
        <v>4</v>
      </c>
      <c r="B22" s="366" t="s">
        <v>303</v>
      </c>
      <c r="C22" s="368"/>
      <c r="D22" s="368"/>
      <c r="E22" s="263"/>
      <c r="F22" s="263"/>
      <c r="G22" s="207"/>
      <c r="H22" s="361"/>
      <c r="I22" s="362">
        <f>NDMC!K82</f>
        <v>-1.1296335689999997</v>
      </c>
      <c r="J22" s="241"/>
      <c r="K22" s="241"/>
      <c r="L22" s="241"/>
      <c r="M22" s="361"/>
      <c r="N22" s="362">
        <f>NDMC!P82</f>
        <v>-1.3008789420000004</v>
      </c>
      <c r="O22" s="241"/>
      <c r="P22" s="241"/>
      <c r="Q22" s="255"/>
      <c r="R22" s="17"/>
    </row>
    <row r="23" spans="1:18" ht="26.25">
      <c r="A23" s="365"/>
      <c r="B23" s="366"/>
      <c r="C23" s="368"/>
      <c r="D23" s="368"/>
      <c r="E23" s="263"/>
      <c r="F23" s="263"/>
      <c r="G23" s="207"/>
      <c r="H23" s="361"/>
      <c r="I23" s="362"/>
      <c r="J23" s="241"/>
      <c r="K23" s="241"/>
      <c r="L23" s="241"/>
      <c r="M23" s="361"/>
      <c r="N23" s="362"/>
      <c r="O23" s="241"/>
      <c r="P23" s="241"/>
      <c r="Q23" s="255"/>
      <c r="R23" s="17"/>
    </row>
    <row r="24" spans="1:18" ht="26.25">
      <c r="A24" s="365"/>
      <c r="B24" s="368"/>
      <c r="C24" s="368"/>
      <c r="D24" s="368"/>
      <c r="E24" s="263"/>
      <c r="F24" s="263"/>
      <c r="G24" s="103"/>
      <c r="H24" s="361"/>
      <c r="I24" s="362"/>
      <c r="J24" s="241"/>
      <c r="K24" s="241"/>
      <c r="L24" s="241"/>
      <c r="M24" s="361"/>
      <c r="N24" s="362"/>
      <c r="O24" s="241"/>
      <c r="P24" s="241"/>
      <c r="Q24" s="255"/>
      <c r="R24" s="17"/>
    </row>
    <row r="25" spans="1:18" ht="26.25">
      <c r="A25" s="365">
        <v>5</v>
      </c>
      <c r="B25" s="366" t="s">
        <v>304</v>
      </c>
      <c r="C25" s="368"/>
      <c r="D25" s="368"/>
      <c r="E25" s="263"/>
      <c r="F25" s="263"/>
      <c r="G25" s="207"/>
      <c r="H25" s="361"/>
      <c r="I25" s="362">
        <f>MES!K54</f>
        <v>-0.11024626600000001</v>
      </c>
      <c r="J25" s="241"/>
      <c r="K25" s="241"/>
      <c r="L25" s="241"/>
      <c r="M25" s="361" t="s">
        <v>330</v>
      </c>
      <c r="N25" s="362">
        <f>MES!P54</f>
        <v>1.1255325919999999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3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65">
        <v>6</v>
      </c>
      <c r="B28" s="366" t="s">
        <v>429</v>
      </c>
      <c r="C28" s="368"/>
      <c r="D28" s="368"/>
      <c r="E28" s="263"/>
      <c r="F28" s="263"/>
      <c r="G28" s="207"/>
      <c r="H28" s="361"/>
      <c r="I28" s="362">
        <f>Railway!K23</f>
        <v>-0.0755375548</v>
      </c>
      <c r="J28" s="241"/>
      <c r="K28" s="241"/>
      <c r="L28" s="241"/>
      <c r="M28" s="361"/>
      <c r="N28" s="362">
        <f>Railway!P23</f>
        <v>-0.056924622400000006</v>
      </c>
      <c r="O28" s="17"/>
      <c r="P28" s="17"/>
      <c r="Q28" s="255"/>
      <c r="R28" s="17"/>
    </row>
    <row r="29" spans="1:18" ht="54" customHeight="1" thickBot="1">
      <c r="A29" s="359" t="s">
        <v>305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329</v>
      </c>
      <c r="B33" s="17"/>
      <c r="C33" s="17"/>
      <c r="D33" s="17"/>
      <c r="E33" s="358"/>
      <c r="F33" s="358"/>
      <c r="G33" s="17"/>
      <c r="H33" s="17"/>
      <c r="I33" s="17"/>
    </row>
    <row r="34" spans="1:9" ht="15">
      <c r="A34" s="233"/>
      <c r="B34" s="233"/>
      <c r="C34" s="233"/>
      <c r="D34" s="233"/>
      <c r="E34" s="358"/>
      <c r="F34" s="358"/>
      <c r="G34" s="17"/>
      <c r="H34" s="17"/>
      <c r="I34" s="17"/>
    </row>
    <row r="35" spans="1:9" s="358" customFormat="1" ht="15" customHeight="1">
      <c r="A35" s="370" t="s">
        <v>337</v>
      </c>
      <c r="E35"/>
      <c r="F35"/>
      <c r="G35" s="233"/>
      <c r="H35" s="233"/>
      <c r="I35" s="233"/>
    </row>
    <row r="36" spans="1:9" s="358" customFormat="1" ht="15" customHeight="1">
      <c r="A36" s="370"/>
      <c r="E36"/>
      <c r="F36"/>
      <c r="H36" s="233"/>
      <c r="I36" s="233"/>
    </row>
    <row r="37" spans="1:9" s="358" customFormat="1" ht="15" customHeight="1">
      <c r="A37" s="370" t="s">
        <v>338</v>
      </c>
      <c r="E37"/>
      <c r="F37"/>
      <c r="I37" s="233"/>
    </row>
    <row r="38" spans="1:9" s="358" customFormat="1" ht="15" customHeight="1">
      <c r="A38" s="369"/>
      <c r="E38"/>
      <c r="F38"/>
      <c r="I38" s="233"/>
    </row>
    <row r="39" spans="1:9" s="358" customFormat="1" ht="15" customHeight="1">
      <c r="A39" s="370"/>
      <c r="E39"/>
      <c r="F39"/>
      <c r="I39" s="233"/>
    </row>
    <row r="40" spans="1:6" s="358" customFormat="1" ht="15" customHeight="1">
      <c r="A40" s="370"/>
      <c r="B40" s="35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2020-06-24T07:48:22Z</cp:lastPrinted>
  <dcterms:created xsi:type="dcterms:W3CDTF">1996-10-14T23:33:28Z</dcterms:created>
  <dcterms:modified xsi:type="dcterms:W3CDTF">2020-06-24T08:16:17Z</dcterms:modified>
  <cp:category/>
  <cp:version/>
  <cp:contentType/>
  <cp:contentStatus/>
</cp:coreProperties>
</file>